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ocesses-Procedures-Tasks Forms\x A-E Fee Proposal Worksheet\"/>
    </mc:Choice>
  </mc:AlternateContent>
  <bookViews>
    <workbookView xWindow="0" yWindow="0" windowWidth="20496" windowHeight="7752"/>
  </bookViews>
  <sheets>
    <sheet name="Worksheet" sheetId="1" r:id="rId1"/>
    <sheet name="Instructions" sheetId="7" r:id="rId2"/>
  </sheets>
  <definedNames>
    <definedName name="_xlnm.Print_Area" localSheetId="1">Instructions!$A$1:$A$5</definedName>
    <definedName name="_xlnm.Print_Area" localSheetId="0">Worksheet!$B:$G</definedName>
    <definedName name="_xlnm.Print_Titles" localSheetId="0">Worksheet!$1:$1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9" i="1" l="1"/>
  <c r="B133" i="1"/>
  <c r="B120" i="1"/>
  <c r="B107" i="1"/>
  <c r="B94" i="1"/>
  <c r="B62" i="1"/>
  <c r="B48" i="1"/>
  <c r="B34" i="1"/>
  <c r="G179" i="1" l="1"/>
  <c r="G184" i="1"/>
  <c r="G186" i="1" s="1"/>
  <c r="D15" i="1" l="1"/>
  <c r="E15" i="1" s="1"/>
  <c r="D16" i="1"/>
  <c r="E16" i="1" s="1"/>
  <c r="D17" i="1"/>
  <c r="E17" i="1" s="1"/>
  <c r="D18" i="1"/>
  <c r="E18" i="1" s="1"/>
  <c r="C31" i="1" s="1"/>
  <c r="E31" i="1" s="1"/>
  <c r="D19" i="1"/>
  <c r="E19" i="1" s="1"/>
  <c r="D20" i="1"/>
  <c r="E20" i="1" s="1"/>
  <c r="D21" i="1"/>
  <c r="E21" i="1" s="1"/>
  <c r="D22" i="1"/>
  <c r="E22" i="1" s="1"/>
  <c r="D14" i="1"/>
  <c r="C34" i="1" l="1"/>
  <c r="E34" i="1" s="1"/>
  <c r="C120" i="1"/>
  <c r="E120" i="1" s="1"/>
  <c r="C94" i="1"/>
  <c r="C133" i="1"/>
  <c r="E133" i="1" s="1"/>
  <c r="C62" i="1"/>
  <c r="C48" i="1"/>
  <c r="E48" i="1" s="1"/>
  <c r="C107" i="1"/>
  <c r="C106" i="1"/>
  <c r="C132" i="1"/>
  <c r="C119" i="1"/>
  <c r="C118" i="1"/>
  <c r="C105" i="1"/>
  <c r="C131" i="1"/>
  <c r="C130" i="1"/>
  <c r="C117" i="1"/>
  <c r="C104" i="1"/>
  <c r="C59" i="1"/>
  <c r="C45" i="1"/>
  <c r="E45" i="1" s="1"/>
  <c r="C91" i="1"/>
  <c r="C58" i="1"/>
  <c r="C30" i="1"/>
  <c r="E30" i="1" s="1"/>
  <c r="C44" i="1"/>
  <c r="E44" i="1" s="1"/>
  <c r="C90" i="1"/>
  <c r="C61" i="1"/>
  <c r="C93" i="1"/>
  <c r="C33" i="1"/>
  <c r="E33" i="1" s="1"/>
  <c r="C47" i="1"/>
  <c r="E47" i="1" s="1"/>
  <c r="C57" i="1"/>
  <c r="C103" i="1"/>
  <c r="C116" i="1"/>
  <c r="C29" i="1"/>
  <c r="E29" i="1" s="1"/>
  <c r="C129" i="1"/>
  <c r="C43" i="1"/>
  <c r="E43" i="1" s="1"/>
  <c r="C89" i="1"/>
  <c r="C60" i="1"/>
  <c r="C92" i="1"/>
  <c r="C32" i="1"/>
  <c r="E32" i="1" s="1"/>
  <c r="C46" i="1"/>
  <c r="E46" i="1" s="1"/>
  <c r="C56" i="1"/>
  <c r="C88" i="1"/>
  <c r="C128" i="1"/>
  <c r="C102" i="1"/>
  <c r="C115" i="1"/>
  <c r="C28" i="1"/>
  <c r="E28" i="1" s="1"/>
  <c r="C42" i="1"/>
  <c r="E42" i="1" s="1"/>
  <c r="E14" i="1"/>
  <c r="C55" i="1" l="1"/>
  <c r="E55" i="1" s="1"/>
  <c r="C127" i="1"/>
  <c r="C41" i="1"/>
  <c r="E41" i="1" s="1"/>
  <c r="E49" i="1" s="1"/>
  <c r="C87" i="1"/>
  <c r="C101" i="1"/>
  <c r="C114" i="1"/>
  <c r="C27" i="1"/>
  <c r="E27" i="1" s="1"/>
  <c r="F7" i="1"/>
  <c r="E35" i="1" l="1"/>
  <c r="E36" i="1" s="1"/>
  <c r="E155" i="1"/>
  <c r="E154" i="1"/>
  <c r="E145" i="1"/>
  <c r="E183" i="1" s="1"/>
  <c r="D135" i="1" l="1"/>
  <c r="F182" i="1" s="1"/>
  <c r="D122" i="1"/>
  <c r="F181" i="1" s="1"/>
  <c r="D109" i="1"/>
  <c r="F180" i="1" s="1"/>
  <c r="D96" i="1"/>
  <c r="F178" i="1" s="1"/>
  <c r="D64" i="1"/>
  <c r="F176" i="1" s="1"/>
  <c r="D50" i="1"/>
  <c r="F175" i="1" s="1"/>
  <c r="F184" i="1" l="1"/>
  <c r="F193" i="1"/>
  <c r="F82" i="1"/>
  <c r="E91" i="1" l="1"/>
  <c r="E192" i="1"/>
  <c r="G193" i="1"/>
  <c r="E191" i="1"/>
  <c r="E151" i="1"/>
  <c r="E152" i="1"/>
  <c r="E153" i="1"/>
  <c r="E156" i="1"/>
  <c r="E128" i="1"/>
  <c r="E129" i="1"/>
  <c r="E115" i="1"/>
  <c r="E116" i="1"/>
  <c r="E102" i="1"/>
  <c r="E103" i="1"/>
  <c r="E107" i="1"/>
  <c r="E88" i="1"/>
  <c r="E89" i="1"/>
  <c r="E90" i="1"/>
  <c r="E94" i="1"/>
  <c r="E56" i="1"/>
  <c r="E57" i="1"/>
  <c r="E58" i="1"/>
  <c r="E59" i="1"/>
  <c r="E62" i="1"/>
  <c r="E117" i="1" l="1"/>
  <c r="E92" i="1"/>
  <c r="E130" i="1"/>
  <c r="E104" i="1"/>
  <c r="E60" i="1"/>
  <c r="E193" i="1"/>
  <c r="E198" i="1" s="1"/>
  <c r="E150" i="1"/>
  <c r="E157" i="1" s="1"/>
  <c r="E185" i="1" s="1"/>
  <c r="E127" i="1"/>
  <c r="E114" i="1"/>
  <c r="E101" i="1"/>
  <c r="E87" i="1"/>
  <c r="E50" i="1" l="1"/>
  <c r="E175" i="1" s="1"/>
  <c r="E131" i="1"/>
  <c r="E105" i="1"/>
  <c r="E61" i="1"/>
  <c r="E93" i="1"/>
  <c r="E118" i="1"/>
  <c r="E82" i="1"/>
  <c r="E177" i="1" s="1"/>
  <c r="E95" i="1" l="1"/>
  <c r="E96" i="1" s="1"/>
  <c r="E178" i="1" s="1"/>
  <c r="E63" i="1"/>
  <c r="E64" i="1" s="1"/>
  <c r="E176" i="1" s="1"/>
  <c r="E132" i="1"/>
  <c r="E134" i="1" s="1"/>
  <c r="E106" i="1"/>
  <c r="E108" i="1" s="1"/>
  <c r="E119" i="1"/>
  <c r="D36" i="1"/>
  <c r="F174" i="1" s="1"/>
  <c r="F179" i="1" s="1"/>
  <c r="F186" i="1" s="1"/>
  <c r="E121" i="1" l="1"/>
  <c r="E122" i="1" s="1"/>
  <c r="E181" i="1" s="1"/>
  <c r="E135" i="1"/>
  <c r="E182" i="1" s="1"/>
  <c r="E174" i="1"/>
  <c r="E179" i="1" s="1"/>
  <c r="E203" i="1" l="1"/>
  <c r="E109" i="1"/>
  <c r="E180" i="1" s="1"/>
  <c r="E184" i="1" l="1"/>
  <c r="E186" i="1" s="1"/>
  <c r="E197" i="1" s="1"/>
  <c r="E201" i="1" l="1"/>
  <c r="F5" i="1" s="1"/>
  <c r="E205" i="1"/>
</calcChain>
</file>

<file path=xl/sharedStrings.xml><?xml version="1.0" encoding="utf-8"?>
<sst xmlns="http://schemas.openxmlformats.org/spreadsheetml/2006/main" count="362" uniqueCount="239">
  <si>
    <t>Services</t>
  </si>
  <si>
    <t>Hourly Rate</t>
  </si>
  <si>
    <t># of Hours</t>
  </si>
  <si>
    <t>Estimated Costs</t>
  </si>
  <si>
    <t>Costs</t>
  </si>
  <si>
    <t xml:space="preserve"> Principal</t>
  </si>
  <si>
    <t xml:space="preserve"> Project Manager</t>
  </si>
  <si>
    <t xml:space="preserve"> Design Engineer</t>
  </si>
  <si>
    <t xml:space="preserve"> Planner</t>
  </si>
  <si>
    <t xml:space="preserve"> Environmental Specialist</t>
  </si>
  <si>
    <t xml:space="preserve"> Design Technician</t>
  </si>
  <si>
    <t xml:space="preserve"> Clerical</t>
  </si>
  <si>
    <t>Hours</t>
  </si>
  <si>
    <t>Geotechnical</t>
  </si>
  <si>
    <t>Surveys</t>
  </si>
  <si>
    <t>Architectural</t>
  </si>
  <si>
    <t>Wetlands</t>
  </si>
  <si>
    <t>Cultural Res/Archeological</t>
  </si>
  <si>
    <t>Mitigation</t>
  </si>
  <si>
    <t>EDDA</t>
  </si>
  <si>
    <t>Appraisals</t>
  </si>
  <si>
    <t>Review Appraisals</t>
  </si>
  <si>
    <t>Acquisition Negotiation</t>
  </si>
  <si>
    <t>Legal</t>
  </si>
  <si>
    <t xml:space="preserve"> Inspector</t>
  </si>
  <si>
    <t xml:space="preserve"> Geotechnical</t>
  </si>
  <si>
    <t xml:space="preserve"> Testing</t>
  </si>
  <si>
    <t xml:space="preserve"> Surveys</t>
  </si>
  <si>
    <t xml:space="preserve"> Travel</t>
  </si>
  <si>
    <t xml:space="preserve"> Printing</t>
  </si>
  <si>
    <t xml:space="preserve"> Reproduction</t>
  </si>
  <si>
    <t xml:space="preserve"> Shipping / Postage</t>
  </si>
  <si>
    <t>Units</t>
  </si>
  <si>
    <t>Cost per Unit</t>
  </si>
  <si>
    <t># Units</t>
  </si>
  <si>
    <t>Estimated Hours</t>
  </si>
  <si>
    <t>Summary of
Negotiated
Fee Amount</t>
  </si>
  <si>
    <t xml:space="preserve">Airport </t>
  </si>
  <si>
    <t>State Project Number</t>
  </si>
  <si>
    <t>Project Name</t>
  </si>
  <si>
    <t>Estimated Total Project Cost</t>
  </si>
  <si>
    <t>A/E Provider</t>
  </si>
  <si>
    <t>Virginia Department of Aviation
A/E Fee Proposal Worksheet</t>
  </si>
  <si>
    <t>Date</t>
  </si>
  <si>
    <t>Title</t>
  </si>
  <si>
    <t xml:space="preserve">Total Days </t>
  </si>
  <si>
    <t>Estimated 
Costs</t>
  </si>
  <si>
    <t>Part B:  Design Phase</t>
  </si>
  <si>
    <t>Part E:  Bidding and Negotiation</t>
  </si>
  <si>
    <t>Part F:  Construction Services Phase - Construction Administration</t>
  </si>
  <si>
    <t>Part G:  Construction Services Phase - Project Closeout</t>
  </si>
  <si>
    <t>Part H:  Special Services Construction - Project Administration</t>
  </si>
  <si>
    <t>Part I :  Special Services Construction - Subconsultants</t>
  </si>
  <si>
    <t>Part J:  Direct / Reimburseable Expenses</t>
  </si>
  <si>
    <t>Part K:  Proposed Schedule</t>
  </si>
  <si>
    <t>Part L:  Fee Proposal Summary</t>
  </si>
  <si>
    <t>Part M:  Sponsor Administrative Costs</t>
  </si>
  <si>
    <t>Part O:  Sponsor Certification</t>
  </si>
  <si>
    <t>Estimated Construction Cost</t>
  </si>
  <si>
    <t>Part A:  Planning / Environmental / Property Acquisition / Preliminary Design Phase</t>
  </si>
  <si>
    <t>Part C:  Special Services - Planning / Environmental / Property Acquisition / Design</t>
  </si>
  <si>
    <t>Subconsultant Assumption of Risk (federally funded projects only)</t>
  </si>
  <si>
    <t xml:space="preserve"> Inspector Travel</t>
  </si>
  <si>
    <t xml:space="preserve"> Inspector Per Diem</t>
  </si>
  <si>
    <t xml:space="preserve"> Subconsultant Assumption of Risk (federally funded projects only)</t>
  </si>
  <si>
    <t>Milestones</t>
  </si>
  <si>
    <t>End Date</t>
  </si>
  <si>
    <t xml:space="preserve"> Independent Fee Estimate</t>
  </si>
  <si>
    <t>Part N:  Estimated Total Project Cost</t>
  </si>
  <si>
    <t xml:space="preserve">   Estimated Total Sponsor Administrative Costs</t>
  </si>
  <si>
    <t xml:space="preserve">   Estimated Construction Costs</t>
  </si>
  <si>
    <t xml:space="preserve">   Estimated Total Property Acquisition Costs</t>
  </si>
  <si>
    <t xml:space="preserve"> Total A/E Contract Amount</t>
  </si>
  <si>
    <t xml:space="preserve">   Estimated Total A/E Contract Amount</t>
  </si>
  <si>
    <t>Signature</t>
  </si>
  <si>
    <t>Part P:  DOAV Approval</t>
  </si>
  <si>
    <t>Part C:  Special Services - Planning / Environmental / Property Acquisition /Design</t>
  </si>
  <si>
    <t>Part I:  Special Services Construction - Subconsultants</t>
  </si>
  <si>
    <t xml:space="preserve"> </t>
  </si>
  <si>
    <t>Estimated Total Fixed Fee Cost</t>
  </si>
  <si>
    <t>Column1</t>
  </si>
  <si>
    <t>Project Manager Signature</t>
  </si>
  <si>
    <t>Column2</t>
  </si>
  <si>
    <t>Calculation of Hourly Rate</t>
  </si>
  <si>
    <t>Basic 
Hourly Rate</t>
  </si>
  <si>
    <t>Overhead
Rate</t>
  </si>
  <si>
    <t>Hourly Rates</t>
  </si>
  <si>
    <t>Agency Use Only</t>
  </si>
  <si>
    <t>H1</t>
  </si>
  <si>
    <t>H2</t>
  </si>
  <si>
    <t>H3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</si>
  <si>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</si>
  <si>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</si>
  <si>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</si>
  <si>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</si>
  <si>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</si>
  <si>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</si>
  <si>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</si>
  <si>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</si>
  <si>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</si>
  <si>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</si>
  <si>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</si>
  <si>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</si>
  <si>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</si>
  <si>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</si>
  <si>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</si>
  <si>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</si>
  <si>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</si>
  <si>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</si>
  <si>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</si>
  <si>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B1</t>
  </si>
  <si>
    <t>B2</t>
  </si>
  <si>
    <t>B3</t>
  </si>
  <si>
    <t>B4</t>
  </si>
  <si>
    <t>B5</t>
  </si>
  <si>
    <t>B6</t>
  </si>
  <si>
    <t>B7</t>
  </si>
  <si>
    <t>B8</t>
  </si>
  <si>
    <t>C1</t>
  </si>
  <si>
    <t>C2</t>
  </si>
  <si>
    <t>C3</t>
  </si>
  <si>
    <t>C4</t>
  </si>
  <si>
    <t>C5</t>
  </si>
  <si>
    <t>C6</t>
  </si>
  <si>
    <t>C7</t>
  </si>
  <si>
    <t>C8</t>
  </si>
  <si>
    <t>CFIX</t>
  </si>
  <si>
    <t>BFIX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</si>
  <si>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</si>
  <si>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</si>
  <si>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</si>
  <si>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</si>
  <si>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</si>
  <si>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</si>
  <si>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</si>
  <si>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</si>
  <si>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</si>
  <si>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</si>
  <si>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</si>
  <si>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</si>
  <si>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</si>
  <si>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Dtot</t>
  </si>
  <si>
    <t>CTot</t>
  </si>
  <si>
    <t>Btot</t>
  </si>
  <si>
    <t>Atot</t>
  </si>
  <si>
    <t>E1</t>
  </si>
  <si>
    <t>E2</t>
  </si>
  <si>
    <t>E3</t>
  </si>
  <si>
    <t>E4</t>
  </si>
  <si>
    <t>E5</t>
  </si>
  <si>
    <t>E6</t>
  </si>
  <si>
    <t>E7</t>
  </si>
  <si>
    <t>E8</t>
  </si>
  <si>
    <t>Efix</t>
  </si>
  <si>
    <t>Etot</t>
  </si>
  <si>
    <t>F1</t>
  </si>
  <si>
    <t>F2</t>
  </si>
  <si>
    <t>F3</t>
  </si>
  <si>
    <t>F4</t>
  </si>
  <si>
    <t>F5</t>
  </si>
  <si>
    <t>F6</t>
  </si>
  <si>
    <t>F7</t>
  </si>
  <si>
    <t>FFIX</t>
  </si>
  <si>
    <t>FTOT</t>
  </si>
  <si>
    <t>G1</t>
  </si>
  <si>
    <t>G2</t>
  </si>
  <si>
    <t>G3</t>
  </si>
  <si>
    <t>G4</t>
  </si>
  <si>
    <t>G5</t>
  </si>
  <si>
    <t>G6</t>
  </si>
  <si>
    <t>G7</t>
  </si>
  <si>
    <t>GFIX</t>
  </si>
  <si>
    <t>GTOT</t>
  </si>
  <si>
    <t>H4</t>
  </si>
  <si>
    <t>H5</t>
  </si>
  <si>
    <t>H6</t>
  </si>
  <si>
    <t>HFIX</t>
  </si>
  <si>
    <t>HTOT</t>
  </si>
  <si>
    <t>I1</t>
  </si>
  <si>
    <t>I2</t>
  </si>
  <si>
    <t>I3</t>
  </si>
  <si>
    <t>I4</t>
  </si>
  <si>
    <t>I5</t>
  </si>
  <si>
    <t>Itot</t>
  </si>
  <si>
    <t>J1</t>
  </si>
  <si>
    <t>J2</t>
  </si>
  <si>
    <t>J3</t>
  </si>
  <si>
    <t>J4</t>
  </si>
  <si>
    <t>J5</t>
  </si>
  <si>
    <t>J6</t>
  </si>
  <si>
    <t>J7</t>
  </si>
  <si>
    <t>Jtot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</si>
  <si>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</si>
  <si>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</si>
  <si>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</si>
  <si>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</si>
  <si>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</si>
  <si>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</si>
  <si>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</si>
  <si>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</si>
  <si>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</si>
  <si>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</si>
  <si>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</si>
  <si>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</si>
  <si>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</si>
  <si>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M1</t>
  </si>
  <si>
    <t>M2</t>
  </si>
  <si>
    <t>M3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</si>
  <si>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</si>
  <si>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</si>
  <si>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</si>
  <si>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</si>
  <si>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</si>
  <si>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</si>
  <si>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</si>
  <si>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</si>
  <si>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</si>
  <si>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 xml:space="preserve">Subtotal Part M  </t>
  </si>
  <si>
    <t xml:space="preserve">Subtotal Part J  </t>
  </si>
  <si>
    <t xml:space="preserve">Subtotal Part I  </t>
  </si>
  <si>
    <t xml:space="preserve">Subtotal Part H  </t>
  </si>
  <si>
    <t xml:space="preserve">Subtotal Part G  </t>
  </si>
  <si>
    <t xml:space="preserve">Subtotal Part F  </t>
  </si>
  <si>
    <t xml:space="preserve">Subtotal Part E  </t>
  </si>
  <si>
    <t xml:space="preserve">Subtotal Part D  </t>
  </si>
  <si>
    <t xml:space="preserve">Subtotal Part C  </t>
  </si>
  <si>
    <t xml:space="preserve">Subtotal Part B  </t>
  </si>
  <si>
    <t xml:space="preserve">Subtotal Part A  </t>
  </si>
  <si>
    <t xml:space="preserve"> Fixed Fee</t>
  </si>
  <si>
    <t xml:space="preserve">  </t>
  </si>
  <si>
    <t>Subtotal Parts A - E</t>
  </si>
  <si>
    <t>Subtotal Parts F - I</t>
  </si>
  <si>
    <t xml:space="preserve">    Costs</t>
  </si>
  <si>
    <t>Enter costs per unit and number of units for each applicable service.</t>
  </si>
  <si>
    <t>Fixed-Fee Percentage</t>
  </si>
  <si>
    <t>Part D:  Special Services - Subconsultants - Planning / Environmental / Property Acquisition / Design</t>
  </si>
  <si>
    <t>Estimated A/E Contract as % of Construction/Acquisition</t>
  </si>
  <si>
    <r>
      <t xml:space="preserve">I hereby certify that the project tasks and costs described above have been reviewed and approved in accordance with Virginia Department of Aviation guidance through the </t>
    </r>
    <r>
      <rPr>
        <i/>
        <sz val="9"/>
        <color theme="1"/>
        <rFont val="Calibri"/>
        <family val="2"/>
        <scheme val="minor"/>
      </rPr>
      <t>Airport Program Manual</t>
    </r>
    <r>
      <rPr>
        <sz val="9"/>
        <color theme="1"/>
        <rFont val="Calibri"/>
        <family val="2"/>
        <scheme val="minor"/>
      </rPr>
      <t xml:space="preserve"> and supplemental instructions.</t>
    </r>
  </si>
  <si>
    <t>Audited Overhead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</si>
</sst>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5" formatCode="mm/dd/yy;@"/>
  </numFmts>
  <fonts count="26" x14ac:knownFonts="1">
    <font>
      <sz val="11"/>
      <color theme="1"/>
      <name val="Calibri"/>
      <family val="2"/>
    </font>
    <font>
      <sz val="9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0"/>
      <name val="Calibri"/>
      <family val="2"/>
    </font>
    <font>
      <sz val="11"/>
      <color theme="1"/>
      <name val="Calibri"/>
      <family val="2"/>
    </font>
    <font>
      <b/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0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color rgb="FFFFFFFF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lightGray"/>
    </fill>
    <fill>
      <patternFill patternType="lightGray">
        <bgColor theme="8" tint="0.79998168889431442"/>
      </patternFill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8">
    <xf numFmtId="0" fontId="0" fillId="0" borderId="0" xfId="0"/>
    <xf numFmtId="44" fontId="3" fillId="2" borderId="17" xfId="0" applyNumberFormat="1" applyFont="1" applyFill="1" applyBorder="1" applyAlignment="1" applyProtection="1">
      <alignment vertical="top"/>
      <protection locked="0"/>
    </xf>
    <xf numFmtId="44" fontId="3" fillId="2" borderId="20" xfId="0" applyNumberFormat="1" applyFont="1" applyFill="1" applyBorder="1" applyAlignment="1" applyProtection="1">
      <alignment vertical="top"/>
      <protection locked="0"/>
    </xf>
    <xf numFmtId="0" fontId="3" fillId="2" borderId="31" xfId="0" applyFont="1" applyFill="1" applyBorder="1" applyAlignment="1" applyProtection="1">
      <alignment vertical="top"/>
      <protection locked="0"/>
    </xf>
    <xf numFmtId="44" fontId="3" fillId="2" borderId="30" xfId="0" applyNumberFormat="1" applyFont="1" applyFill="1" applyBorder="1" applyAlignment="1" applyProtection="1">
      <alignment vertical="top"/>
      <protection locked="0"/>
    </xf>
    <xf numFmtId="1" fontId="3" fillId="2" borderId="29" xfId="0" applyNumberFormat="1" applyFont="1" applyFill="1" applyBorder="1" applyAlignment="1" applyProtection="1">
      <alignment vertical="top"/>
      <protection locked="0"/>
    </xf>
    <xf numFmtId="44" fontId="3" fillId="2" borderId="9" xfId="0" applyNumberFormat="1" applyFont="1" applyFill="1" applyBorder="1" applyAlignment="1" applyProtection="1">
      <alignment vertical="top"/>
      <protection locked="0"/>
    </xf>
    <xf numFmtId="0" fontId="1" fillId="6" borderId="15" xfId="0" applyFont="1" applyFill="1" applyBorder="1" applyAlignment="1" applyProtection="1">
      <alignment vertical="top"/>
    </xf>
    <xf numFmtId="44" fontId="3" fillId="6" borderId="16" xfId="0" applyNumberFormat="1" applyFont="1" applyFill="1" applyBorder="1" applyAlignment="1" applyProtection="1">
      <alignment vertical="top"/>
    </xf>
    <xf numFmtId="1" fontId="3" fillId="6" borderId="27" xfId="0" applyNumberFormat="1" applyFont="1" applyFill="1" applyBorder="1" applyAlignment="1" applyProtection="1">
      <alignment vertical="top"/>
    </xf>
    <xf numFmtId="0" fontId="1" fillId="6" borderId="18" xfId="0" applyFont="1" applyFill="1" applyBorder="1" applyAlignment="1" applyProtection="1">
      <alignment vertical="top"/>
    </xf>
    <xf numFmtId="44" fontId="3" fillId="6" borderId="19" xfId="0" applyNumberFormat="1" applyFont="1" applyFill="1" applyBorder="1" applyAlignment="1" applyProtection="1">
      <alignment vertical="top"/>
    </xf>
    <xf numFmtId="1" fontId="3" fillId="6" borderId="28" xfId="0" applyNumberFormat="1" applyFont="1" applyFill="1" applyBorder="1" applyAlignment="1" applyProtection="1">
      <alignment vertical="top"/>
    </xf>
    <xf numFmtId="44" fontId="3" fillId="0" borderId="10" xfId="0" applyNumberFormat="1" applyFont="1" applyBorder="1" applyAlignment="1" applyProtection="1">
      <alignment vertical="top"/>
    </xf>
    <xf numFmtId="44" fontId="1" fillId="0" borderId="17" xfId="1" applyFont="1" applyBorder="1" applyAlignment="1" applyProtection="1">
      <alignment vertical="top"/>
    </xf>
    <xf numFmtId="1" fontId="1" fillId="0" borderId="17" xfId="0" applyNumberFormat="1" applyFont="1" applyFill="1" applyBorder="1" applyAlignment="1" applyProtection="1">
      <alignment horizontal="right" vertical="top"/>
    </xf>
    <xf numFmtId="44" fontId="1" fillId="0" borderId="20" xfId="1" applyFont="1" applyBorder="1" applyAlignment="1" applyProtection="1">
      <alignment vertical="top"/>
    </xf>
    <xf numFmtId="1" fontId="1" fillId="0" borderId="20" xfId="0" applyNumberFormat="1" applyFont="1" applyFill="1" applyBorder="1" applyAlignment="1" applyProtection="1">
      <alignment horizontal="right" vertical="top"/>
    </xf>
    <xf numFmtId="1" fontId="1" fillId="0" borderId="38" xfId="0" applyNumberFormat="1" applyFont="1" applyFill="1" applyBorder="1" applyAlignment="1" applyProtection="1">
      <alignment horizontal="right" vertical="top"/>
    </xf>
    <xf numFmtId="1" fontId="1" fillId="0" borderId="36" xfId="0" applyNumberFormat="1" applyFont="1" applyFill="1" applyBorder="1" applyAlignment="1" applyProtection="1">
      <alignment horizontal="right" vertical="top"/>
    </xf>
    <xf numFmtId="1" fontId="1" fillId="0" borderId="39" xfId="0" applyNumberFormat="1" applyFont="1" applyFill="1" applyBorder="1" applyAlignment="1" applyProtection="1">
      <alignment horizontal="right" vertical="top"/>
    </xf>
    <xf numFmtId="44" fontId="7" fillId="8" borderId="36" xfId="1" applyFont="1" applyFill="1" applyBorder="1" applyAlignment="1" applyProtection="1">
      <alignment vertical="top"/>
    </xf>
    <xf numFmtId="44" fontId="1" fillId="0" borderId="35" xfId="1" applyFont="1" applyBorder="1" applyAlignment="1" applyProtection="1">
      <alignment vertical="top"/>
    </xf>
    <xf numFmtId="44" fontId="7" fillId="0" borderId="36" xfId="1" applyFont="1" applyBorder="1" applyAlignment="1" applyProtection="1">
      <alignment vertical="top"/>
    </xf>
    <xf numFmtId="44" fontId="3" fillId="6" borderId="10" xfId="0" applyNumberFormat="1" applyFont="1" applyFill="1" applyBorder="1" applyAlignment="1" applyProtection="1">
      <alignment vertical="top"/>
    </xf>
    <xf numFmtId="44" fontId="7" fillId="6" borderId="4" xfId="0" applyNumberFormat="1" applyFont="1" applyFill="1" applyBorder="1" applyAlignment="1" applyProtection="1"/>
    <xf numFmtId="44" fontId="18" fillId="6" borderId="4" xfId="0" applyNumberFormat="1" applyFont="1" applyFill="1" applyBorder="1" applyAlignment="1" applyProtection="1"/>
    <xf numFmtId="164" fontId="18" fillId="6" borderId="4" xfId="0" applyNumberFormat="1" applyFont="1" applyFill="1" applyBorder="1" applyAlignment="1" applyProtection="1"/>
    <xf numFmtId="0" fontId="11" fillId="6" borderId="0" xfId="0" applyFont="1" applyFill="1" applyBorder="1" applyAlignment="1" applyProtection="1">
      <alignment horizontal="left"/>
    </xf>
    <xf numFmtId="44" fontId="11" fillId="6" borderId="0" xfId="0" applyNumberFormat="1" applyFont="1" applyFill="1" applyBorder="1" applyProtection="1"/>
    <xf numFmtId="0" fontId="0" fillId="6" borderId="0" xfId="0" applyFill="1" applyAlignment="1" applyProtection="1"/>
    <xf numFmtId="1" fontId="3" fillId="3" borderId="4" xfId="0" applyNumberFormat="1" applyFont="1" applyFill="1" applyBorder="1" applyAlignment="1" applyProtection="1">
      <alignment vertical="top"/>
    </xf>
    <xf numFmtId="44" fontId="3" fillId="3" borderId="4" xfId="0" applyNumberFormat="1" applyFont="1" applyFill="1" applyBorder="1" applyAlignment="1" applyProtection="1">
      <alignment vertical="top"/>
    </xf>
    <xf numFmtId="0" fontId="3" fillId="0" borderId="0" xfId="0" applyFont="1" applyAlignment="1" applyProtection="1"/>
    <xf numFmtId="0" fontId="4" fillId="6" borderId="0" xfId="0" applyFont="1" applyFill="1" applyAlignment="1" applyProtection="1">
      <alignment horizontal="right" vertical="top"/>
    </xf>
    <xf numFmtId="0" fontId="0" fillId="0" borderId="0" xfId="0" applyAlignment="1" applyProtection="1"/>
    <xf numFmtId="0" fontId="4" fillId="0" borderId="5" xfId="0" applyFont="1" applyBorder="1" applyAlignment="1" applyProtection="1">
      <alignment horizontal="center" vertical="top"/>
    </xf>
    <xf numFmtId="0" fontId="4" fillId="0" borderId="4" xfId="0" quotePrefix="1" applyFont="1" applyBorder="1" applyAlignment="1" applyProtection="1">
      <alignment horizontal="center" vertical="top"/>
    </xf>
    <xf numFmtId="0" fontId="4" fillId="0" borderId="26" xfId="0" applyFont="1" applyBorder="1" applyAlignment="1" applyProtection="1">
      <alignment horizontal="right" vertical="top"/>
    </xf>
    <xf numFmtId="0" fontId="17" fillId="6" borderId="23" xfId="0" applyFont="1" applyFill="1" applyBorder="1" applyAlignment="1" applyProtection="1">
      <alignment horizontal="center" vertical="top"/>
    </xf>
    <xf numFmtId="0" fontId="17" fillId="6" borderId="32" xfId="0" applyFont="1" applyFill="1" applyBorder="1" applyAlignment="1" applyProtection="1">
      <alignment horizontal="center" vertical="top"/>
    </xf>
    <xf numFmtId="0" fontId="4" fillId="0" borderId="25" xfId="0" applyFont="1" applyBorder="1" applyAlignment="1" applyProtection="1">
      <alignment horizontal="center" vertical="top"/>
    </xf>
    <xf numFmtId="44" fontId="3" fillId="3" borderId="15" xfId="0" applyNumberFormat="1" applyFont="1" applyFill="1" applyBorder="1" applyAlignment="1" applyProtection="1">
      <alignment vertical="top"/>
    </xf>
    <xf numFmtId="44" fontId="3" fillId="3" borderId="27" xfId="0" applyNumberFormat="1" applyFont="1" applyFill="1" applyBorder="1" applyAlignment="1" applyProtection="1">
      <alignment vertical="top"/>
    </xf>
    <xf numFmtId="44" fontId="3" fillId="3" borderId="18" xfId="0" applyNumberFormat="1" applyFont="1" applyFill="1" applyBorder="1" applyAlignment="1" applyProtection="1">
      <alignment vertical="top"/>
    </xf>
    <xf numFmtId="44" fontId="3" fillId="3" borderId="28" xfId="0" applyNumberFormat="1" applyFont="1" applyFill="1" applyBorder="1" applyAlignment="1" applyProtection="1">
      <alignment vertical="top"/>
    </xf>
    <xf numFmtId="44" fontId="3" fillId="3" borderId="37" xfId="0" applyNumberFormat="1" applyFont="1" applyFill="1" applyBorder="1" applyAlignment="1" applyProtection="1">
      <alignment vertical="top"/>
    </xf>
    <xf numFmtId="1" fontId="3" fillId="3" borderId="26" xfId="0" applyNumberFormat="1" applyFont="1" applyFill="1" applyBorder="1" applyAlignment="1" applyProtection="1">
      <alignment vertical="top"/>
    </xf>
    <xf numFmtId="44" fontId="3" fillId="3" borderId="32" xfId="0" applyNumberFormat="1" applyFont="1" applyFill="1" applyBorder="1" applyAlignment="1" applyProtection="1">
      <alignment vertical="top"/>
    </xf>
    <xf numFmtId="1" fontId="3" fillId="6" borderId="0" xfId="0" applyNumberFormat="1" applyFont="1" applyFill="1" applyBorder="1" applyAlignment="1" applyProtection="1">
      <alignment vertical="top"/>
    </xf>
    <xf numFmtId="44" fontId="3" fillId="6" borderId="0" xfId="0" applyNumberFormat="1" applyFont="1" applyFill="1" applyBorder="1" applyAlignment="1" applyProtection="1">
      <alignment vertical="top"/>
    </xf>
    <xf numFmtId="0" fontId="3" fillId="6" borderId="0" xfId="0" applyFont="1" applyFill="1" applyAlignment="1" applyProtection="1">
      <alignment vertical="top"/>
    </xf>
    <xf numFmtId="1" fontId="3" fillId="0" borderId="0" xfId="0" applyNumberFormat="1" applyFont="1" applyBorder="1" applyAlignment="1" applyProtection="1">
      <alignment vertical="top"/>
    </xf>
    <xf numFmtId="44" fontId="3" fillId="0" borderId="0" xfId="0" applyNumberFormat="1" applyFont="1" applyBorder="1" applyAlignment="1" applyProtection="1">
      <alignment vertical="top"/>
    </xf>
    <xf numFmtId="0" fontId="5" fillId="6" borderId="0" xfId="0" applyFont="1" applyFill="1" applyAlignment="1" applyProtection="1"/>
    <xf numFmtId="0" fontId="4" fillId="0" borderId="24" xfId="0" applyFont="1" applyBorder="1" applyAlignment="1" applyProtection="1">
      <alignment horizontal="right" vertical="top"/>
    </xf>
    <xf numFmtId="0" fontId="17" fillId="6" borderId="21" xfId="0" applyFont="1" applyFill="1" applyBorder="1" applyAlignment="1" applyProtection="1">
      <alignment horizontal="center" vertical="top"/>
    </xf>
    <xf numFmtId="0" fontId="17" fillId="6" borderId="25" xfId="0" applyFont="1" applyFill="1" applyBorder="1" applyAlignment="1" applyProtection="1">
      <alignment horizontal="center" vertical="top"/>
    </xf>
    <xf numFmtId="0" fontId="20" fillId="6" borderId="26" xfId="0" applyFont="1" applyFill="1" applyBorder="1" applyAlignment="1" applyProtection="1">
      <alignment horizontal="center"/>
    </xf>
    <xf numFmtId="0" fontId="20" fillId="6" borderId="32" xfId="0" applyFont="1" applyFill="1" applyBorder="1" applyAlignment="1" applyProtection="1">
      <alignment horizontal="left"/>
    </xf>
    <xf numFmtId="44" fontId="3" fillId="3" borderId="26" xfId="0" applyNumberFormat="1" applyFont="1" applyFill="1" applyBorder="1" applyAlignment="1" applyProtection="1">
      <alignment vertical="top"/>
    </xf>
    <xf numFmtId="0" fontId="3" fillId="6" borderId="0" xfId="0" applyFont="1" applyFill="1" applyAlignment="1" applyProtection="1"/>
    <xf numFmtId="38" fontId="3" fillId="6" borderId="0" xfId="0" applyNumberFormat="1" applyFont="1" applyFill="1" applyAlignment="1" applyProtection="1"/>
    <xf numFmtId="0" fontId="4" fillId="6" borderId="0" xfId="0" applyFont="1" applyFill="1" applyAlignment="1" applyProtection="1"/>
    <xf numFmtId="44" fontId="1" fillId="3" borderId="17" xfId="1" applyNumberFormat="1" applyFont="1" applyFill="1" applyBorder="1" applyAlignment="1" applyProtection="1">
      <alignment horizontal="right" vertical="top"/>
    </xf>
    <xf numFmtId="44" fontId="1" fillId="3" borderId="20" xfId="1" applyNumberFormat="1" applyFont="1" applyFill="1" applyBorder="1" applyAlignment="1" applyProtection="1">
      <alignment horizontal="right" vertical="top"/>
    </xf>
    <xf numFmtId="44" fontId="1" fillId="3" borderId="38" xfId="1" applyNumberFormat="1" applyFont="1" applyFill="1" applyBorder="1" applyAlignment="1" applyProtection="1">
      <alignment horizontal="right" vertical="top"/>
    </xf>
    <xf numFmtId="44" fontId="7" fillId="3" borderId="36" xfId="1" applyNumberFormat="1" applyFont="1" applyFill="1" applyBorder="1" applyAlignment="1" applyProtection="1">
      <alignment horizontal="right" vertical="top"/>
    </xf>
    <xf numFmtId="44" fontId="1" fillId="3" borderId="39" xfId="1" applyNumberFormat="1" applyFont="1" applyFill="1" applyBorder="1" applyAlignment="1" applyProtection="1">
      <alignment horizontal="right" vertical="top"/>
    </xf>
    <xf numFmtId="44" fontId="1" fillId="3" borderId="35" xfId="1" applyNumberFormat="1" applyFont="1" applyFill="1" applyBorder="1" applyAlignment="1" applyProtection="1">
      <alignment horizontal="right" vertical="top"/>
    </xf>
    <xf numFmtId="44" fontId="7" fillId="3" borderId="36" xfId="1" applyFont="1" applyFill="1" applyBorder="1" applyAlignment="1" applyProtection="1">
      <alignment vertical="top"/>
    </xf>
    <xf numFmtId="0" fontId="9" fillId="6" borderId="0" xfId="0" applyFont="1" applyFill="1" applyProtection="1"/>
    <xf numFmtId="44" fontId="9" fillId="6" borderId="0" xfId="0" applyNumberFormat="1" applyFont="1" applyFill="1" applyBorder="1" applyAlignment="1" applyProtection="1"/>
    <xf numFmtId="44" fontId="9" fillId="6" borderId="33" xfId="0" applyNumberFormat="1" applyFont="1" applyFill="1" applyBorder="1" applyProtection="1"/>
    <xf numFmtId="44" fontId="7" fillId="6" borderId="0" xfId="0" applyNumberFormat="1" applyFont="1" applyFill="1" applyAlignment="1" applyProtection="1"/>
    <xf numFmtId="44" fontId="7" fillId="6" borderId="0" xfId="0" applyNumberFormat="1" applyFont="1" applyFill="1" applyProtection="1"/>
    <xf numFmtId="0" fontId="0" fillId="6" borderId="11" xfId="0" applyFill="1" applyBorder="1" applyAlignment="1" applyProtection="1"/>
    <xf numFmtId="0" fontId="17" fillId="6" borderId="33" xfId="0" quotePrefix="1" applyFont="1" applyFill="1" applyBorder="1" applyAlignment="1" applyProtection="1">
      <alignment horizontal="center" vertical="top"/>
    </xf>
    <xf numFmtId="0" fontId="17" fillId="6" borderId="0" xfId="0" applyFont="1" applyFill="1" applyBorder="1" applyAlignment="1" applyProtection="1">
      <alignment horizontal="center"/>
    </xf>
    <xf numFmtId="1" fontId="16" fillId="6" borderId="33" xfId="0" applyNumberFormat="1" applyFont="1" applyFill="1" applyBorder="1" applyAlignment="1" applyProtection="1">
      <alignment vertical="top"/>
    </xf>
    <xf numFmtId="1" fontId="3" fillId="6" borderId="33" xfId="0" applyNumberFormat="1" applyFont="1" applyFill="1" applyBorder="1" applyAlignment="1" applyProtection="1">
      <alignment vertical="top"/>
    </xf>
    <xf numFmtId="0" fontId="4" fillId="0" borderId="4" xfId="0" applyFont="1" applyBorder="1" applyAlignment="1" applyProtection="1">
      <alignment horizontal="center" vertical="top"/>
    </xf>
    <xf numFmtId="0" fontId="4" fillId="0" borderId="4" xfId="0" applyFont="1" applyBorder="1" applyAlignment="1" applyProtection="1">
      <alignment horizontal="center" vertical="top" wrapText="1"/>
    </xf>
    <xf numFmtId="0" fontId="7" fillId="0" borderId="4" xfId="0" applyFont="1" applyBorder="1" applyAlignment="1" applyProtection="1">
      <alignment horizontal="center" vertical="center" wrapText="1"/>
    </xf>
    <xf numFmtId="0" fontId="21" fillId="0" borderId="0" xfId="0" applyFont="1" applyAlignment="1" applyProtection="1"/>
    <xf numFmtId="0" fontId="22" fillId="6" borderId="0" xfId="0" applyFont="1" applyFill="1" applyAlignment="1" applyProtection="1">
      <alignment horizontal="right" vertical="top"/>
    </xf>
    <xf numFmtId="1" fontId="21" fillId="0" borderId="4" xfId="0" applyNumberFormat="1" applyFont="1" applyBorder="1" applyAlignment="1" applyProtection="1">
      <alignment vertical="top"/>
    </xf>
    <xf numFmtId="44" fontId="21" fillId="0" borderId="4" xfId="0" applyNumberFormat="1" applyFont="1" applyBorder="1" applyAlignment="1" applyProtection="1">
      <alignment vertical="top"/>
    </xf>
    <xf numFmtId="1" fontId="21" fillId="3" borderId="4" xfId="0" applyNumberFormat="1" applyFont="1" applyFill="1" applyBorder="1" applyAlignment="1" applyProtection="1">
      <alignment vertical="top"/>
    </xf>
    <xf numFmtId="44" fontId="21" fillId="3" borderId="4" xfId="0" applyNumberFormat="1" applyFont="1" applyFill="1" applyBorder="1" applyAlignment="1" applyProtection="1">
      <alignment vertical="top"/>
    </xf>
    <xf numFmtId="1" fontId="3" fillId="0" borderId="4" xfId="0" applyNumberFormat="1" applyFont="1" applyBorder="1" applyAlignment="1" applyProtection="1">
      <alignment vertical="top"/>
    </xf>
    <xf numFmtId="44" fontId="3" fillId="0" borderId="4" xfId="0" applyNumberFormat="1" applyFont="1" applyBorder="1" applyAlignment="1" applyProtection="1">
      <alignment vertical="top"/>
    </xf>
    <xf numFmtId="0" fontId="1" fillId="0" borderId="15" xfId="0" applyFont="1" applyFill="1" applyBorder="1" applyAlignment="1" applyProtection="1">
      <alignment horizontal="right" vertical="top"/>
    </xf>
    <xf numFmtId="0" fontId="1" fillId="0" borderId="31" xfId="0" applyFont="1" applyFill="1" applyBorder="1" applyAlignment="1" applyProtection="1">
      <alignment horizontal="right" vertical="top"/>
    </xf>
    <xf numFmtId="0" fontId="1" fillId="0" borderId="15" xfId="0" applyFont="1" applyFill="1" applyBorder="1" applyAlignment="1" applyProtection="1">
      <alignment vertical="top"/>
    </xf>
    <xf numFmtId="0" fontId="1" fillId="0" borderId="18" xfId="0" applyFont="1" applyFill="1" applyBorder="1" applyAlignment="1" applyProtection="1">
      <alignment vertical="top"/>
    </xf>
    <xf numFmtId="44" fontId="3" fillId="10" borderId="16" xfId="0" applyNumberFormat="1" applyFont="1" applyFill="1" applyBorder="1" applyAlignment="1" applyProtection="1">
      <alignment vertical="top"/>
    </xf>
    <xf numFmtId="44" fontId="3" fillId="10" borderId="29" xfId="0" applyNumberFormat="1" applyFont="1" applyFill="1" applyBorder="1" applyAlignment="1" applyProtection="1">
      <alignment vertical="top"/>
    </xf>
    <xf numFmtId="44" fontId="3" fillId="0" borderId="43" xfId="0" applyNumberFormat="1" applyFont="1" applyBorder="1" applyAlignment="1" applyProtection="1">
      <alignment vertical="top"/>
    </xf>
    <xf numFmtId="44" fontId="3" fillId="0" borderId="28" xfId="0" applyNumberFormat="1" applyFont="1" applyBorder="1" applyAlignment="1" applyProtection="1">
      <alignment vertical="top"/>
    </xf>
    <xf numFmtId="44" fontId="3" fillId="0" borderId="29" xfId="0" applyNumberFormat="1" applyFont="1" applyBorder="1" applyAlignment="1" applyProtection="1">
      <alignment vertical="top"/>
    </xf>
    <xf numFmtId="44" fontId="3" fillId="10" borderId="17" xfId="0" applyNumberFormat="1" applyFont="1" applyFill="1" applyBorder="1" applyAlignment="1" applyProtection="1">
      <alignment vertical="top"/>
    </xf>
    <xf numFmtId="164" fontId="3" fillId="2" borderId="17" xfId="0" applyNumberFormat="1" applyFont="1" applyFill="1" applyBorder="1" applyAlignment="1" applyProtection="1">
      <alignment vertical="top"/>
      <protection locked="0"/>
    </xf>
    <xf numFmtId="44" fontId="3" fillId="10" borderId="9" xfId="0" applyNumberFormat="1" applyFont="1" applyFill="1" applyBorder="1" applyAlignment="1" applyProtection="1">
      <alignment vertical="top"/>
    </xf>
    <xf numFmtId="164" fontId="3" fillId="2" borderId="9" xfId="0" applyNumberFormat="1" applyFont="1" applyFill="1" applyBorder="1" applyAlignment="1" applyProtection="1">
      <alignment vertical="top"/>
      <protection locked="0"/>
    </xf>
    <xf numFmtId="44" fontId="3" fillId="2" borderId="39" xfId="0" applyNumberFormat="1" applyFont="1" applyFill="1" applyBorder="1" applyAlignment="1" applyProtection="1">
      <alignment vertical="top"/>
      <protection locked="0"/>
    </xf>
    <xf numFmtId="44" fontId="3" fillId="0" borderId="39" xfId="0" applyNumberFormat="1" applyFont="1" applyFill="1" applyBorder="1" applyAlignment="1" applyProtection="1">
      <alignment vertical="top"/>
    </xf>
    <xf numFmtId="44" fontId="3" fillId="0" borderId="20" xfId="0" applyNumberFormat="1" applyFont="1" applyFill="1" applyBorder="1" applyAlignment="1" applyProtection="1">
      <alignment vertical="top"/>
    </xf>
    <xf numFmtId="44" fontId="3" fillId="0" borderId="9" xfId="0" applyNumberFormat="1" applyFont="1" applyFill="1" applyBorder="1" applyAlignment="1" applyProtection="1">
      <alignment vertical="top"/>
    </xf>
    <xf numFmtId="0" fontId="1" fillId="0" borderId="26" xfId="0" applyFont="1" applyFill="1" applyBorder="1" applyAlignment="1" applyProtection="1">
      <alignment horizontal="right" vertical="top"/>
    </xf>
    <xf numFmtId="44" fontId="19" fillId="0" borderId="17" xfId="0" applyNumberFormat="1" applyFont="1" applyFill="1" applyBorder="1" applyAlignment="1" applyProtection="1">
      <alignment vertical="top"/>
    </xf>
    <xf numFmtId="1" fontId="3" fillId="2" borderId="17" xfId="0" applyNumberFormat="1" applyFont="1" applyFill="1" applyBorder="1" applyAlignment="1" applyProtection="1">
      <alignment vertical="top"/>
      <protection locked="0"/>
    </xf>
    <xf numFmtId="44" fontId="3" fillId="0" borderId="17" xfId="0" applyNumberFormat="1" applyFont="1" applyBorder="1" applyAlignment="1" applyProtection="1">
      <alignment vertical="top"/>
    </xf>
    <xf numFmtId="1" fontId="16" fillId="3" borderId="17" xfId="0" applyNumberFormat="1" applyFont="1" applyFill="1" applyBorder="1" applyAlignment="1" applyProtection="1">
      <alignment vertical="top"/>
    </xf>
    <xf numFmtId="44" fontId="3" fillId="3" borderId="17" xfId="0" applyNumberFormat="1" applyFont="1" applyFill="1" applyBorder="1" applyAlignment="1" applyProtection="1">
      <alignment vertical="top"/>
    </xf>
    <xf numFmtId="44" fontId="19" fillId="0" borderId="20" xfId="0" applyNumberFormat="1" applyFont="1" applyFill="1" applyBorder="1" applyAlignment="1" applyProtection="1">
      <alignment vertical="top"/>
    </xf>
    <xf numFmtId="1" fontId="3" fillId="2" borderId="20" xfId="0" applyNumberFormat="1" applyFont="1" applyFill="1" applyBorder="1" applyAlignment="1" applyProtection="1">
      <alignment vertical="top"/>
      <protection locked="0"/>
    </xf>
    <xf numFmtId="44" fontId="3" fillId="0" borderId="20" xfId="0" applyNumberFormat="1" applyFont="1" applyBorder="1" applyAlignment="1" applyProtection="1">
      <alignment vertical="top"/>
    </xf>
    <xf numFmtId="1" fontId="3" fillId="3" borderId="20" xfId="0" applyNumberFormat="1" applyFont="1" applyFill="1" applyBorder="1" applyAlignment="1" applyProtection="1">
      <alignment vertical="top"/>
    </xf>
    <xf numFmtId="44" fontId="3" fillId="3" borderId="20" xfId="0" applyNumberFormat="1" applyFont="1" applyFill="1" applyBorder="1" applyAlignment="1" applyProtection="1">
      <alignment vertical="top"/>
    </xf>
    <xf numFmtId="1" fontId="3" fillId="2" borderId="38" xfId="0" applyNumberFormat="1" applyFont="1" applyFill="1" applyBorder="1" applyAlignment="1" applyProtection="1">
      <alignment vertical="top"/>
      <protection locked="0"/>
    </xf>
    <xf numFmtId="44" fontId="3" fillId="0" borderId="38" xfId="0" applyNumberFormat="1" applyFont="1" applyBorder="1" applyAlignment="1" applyProtection="1">
      <alignment vertical="top"/>
    </xf>
    <xf numFmtId="1" fontId="3" fillId="3" borderId="38" xfId="0" applyNumberFormat="1" applyFont="1" applyFill="1" applyBorder="1" applyAlignment="1" applyProtection="1">
      <alignment vertical="top"/>
    </xf>
    <xf numFmtId="44" fontId="3" fillId="3" borderId="38" xfId="0" applyNumberFormat="1" applyFont="1" applyFill="1" applyBorder="1" applyAlignment="1" applyProtection="1">
      <alignment vertical="top"/>
    </xf>
    <xf numFmtId="44" fontId="3" fillId="10" borderId="4" xfId="0" applyNumberFormat="1" applyFont="1" applyFill="1" applyBorder="1" applyAlignment="1" applyProtection="1">
      <alignment vertical="top"/>
    </xf>
    <xf numFmtId="1" fontId="3" fillId="3" borderId="17" xfId="0" applyNumberFormat="1" applyFont="1" applyFill="1" applyBorder="1" applyAlignment="1" applyProtection="1">
      <alignment vertical="top"/>
    </xf>
    <xf numFmtId="0" fontId="17" fillId="0" borderId="26" xfId="0" applyFont="1" applyBorder="1" applyAlignment="1" applyProtection="1">
      <alignment horizontal="center"/>
    </xf>
    <xf numFmtId="0" fontId="20" fillId="0" borderId="32" xfId="0" applyFont="1" applyBorder="1" applyAlignment="1" applyProtection="1">
      <alignment horizontal="left"/>
    </xf>
    <xf numFmtId="44" fontId="3" fillId="3" borderId="39" xfId="0" applyNumberFormat="1" applyFont="1" applyFill="1" applyBorder="1" applyAlignment="1" applyProtection="1">
      <alignment vertical="top"/>
    </xf>
    <xf numFmtId="0" fontId="4" fillId="6" borderId="35" xfId="0" applyFont="1" applyFill="1" applyBorder="1" applyAlignment="1" applyProtection="1">
      <alignment horizontal="right" vertical="top"/>
    </xf>
    <xf numFmtId="44" fontId="3" fillId="6" borderId="20" xfId="0" applyNumberFormat="1" applyFont="1" applyFill="1" applyBorder="1" applyAlignment="1" applyProtection="1">
      <alignment vertical="top"/>
    </xf>
    <xf numFmtId="44" fontId="3" fillId="11" borderId="4" xfId="0" applyNumberFormat="1" applyFont="1" applyFill="1" applyBorder="1" applyAlignment="1" applyProtection="1">
      <alignment vertical="top"/>
    </xf>
    <xf numFmtId="1" fontId="3" fillId="2" borderId="9" xfId="0" applyNumberFormat="1" applyFont="1" applyFill="1" applyBorder="1" applyAlignment="1" applyProtection="1">
      <alignment vertical="top"/>
      <protection locked="0"/>
    </xf>
    <xf numFmtId="1" fontId="3" fillId="2" borderId="30" xfId="0" applyNumberFormat="1" applyFont="1" applyFill="1" applyBorder="1" applyAlignment="1" applyProtection="1">
      <alignment vertical="top"/>
      <protection locked="0"/>
    </xf>
    <xf numFmtId="0" fontId="1" fillId="6" borderId="34" xfId="0" applyFont="1" applyFill="1" applyBorder="1" applyAlignment="1" applyProtection="1">
      <alignment vertical="top"/>
    </xf>
    <xf numFmtId="44" fontId="3" fillId="2" borderId="38" xfId="0" applyNumberFormat="1" applyFont="1" applyFill="1" applyBorder="1" applyAlignment="1" applyProtection="1">
      <alignment vertical="top"/>
      <protection locked="0"/>
    </xf>
    <xf numFmtId="44" fontId="3" fillId="0" borderId="9" xfId="0" applyNumberFormat="1" applyFont="1" applyBorder="1" applyAlignment="1" applyProtection="1">
      <alignment vertical="top"/>
    </xf>
    <xf numFmtId="1" fontId="3" fillId="3" borderId="9" xfId="0" applyNumberFormat="1" applyFont="1" applyFill="1" applyBorder="1" applyAlignment="1" applyProtection="1">
      <alignment vertical="top"/>
    </xf>
    <xf numFmtId="44" fontId="3" fillId="3" borderId="9" xfId="0" applyNumberFormat="1" applyFont="1" applyFill="1" applyBorder="1" applyAlignment="1" applyProtection="1">
      <alignment vertical="top"/>
    </xf>
    <xf numFmtId="165" fontId="3" fillId="2" borderId="17" xfId="0" applyNumberFormat="1" applyFont="1" applyFill="1" applyBorder="1" applyAlignment="1" applyProtection="1">
      <protection locked="0"/>
    </xf>
    <xf numFmtId="165" fontId="3" fillId="2" borderId="20" xfId="0" applyNumberFormat="1" applyFont="1" applyFill="1" applyBorder="1" applyAlignment="1" applyProtection="1">
      <protection locked="0"/>
    </xf>
    <xf numFmtId="165" fontId="3" fillId="2" borderId="9" xfId="0" applyNumberFormat="1" applyFont="1" applyFill="1" applyBorder="1" applyAlignment="1" applyProtection="1">
      <protection locked="0"/>
    </xf>
    <xf numFmtId="44" fontId="9" fillId="6" borderId="17" xfId="0" applyNumberFormat="1" applyFont="1" applyFill="1" applyBorder="1" applyAlignment="1" applyProtection="1"/>
    <xf numFmtId="44" fontId="9" fillId="6" borderId="20" xfId="0" applyNumberFormat="1" applyFont="1" applyFill="1" applyBorder="1" applyAlignment="1" applyProtection="1"/>
    <xf numFmtId="44" fontId="9" fillId="2" borderId="20" xfId="0" applyNumberFormat="1" applyFont="1" applyFill="1" applyBorder="1" applyProtection="1">
      <protection locked="0"/>
    </xf>
    <xf numFmtId="44" fontId="9" fillId="2" borderId="9" xfId="0" applyNumberFormat="1" applyFont="1" applyFill="1" applyBorder="1" applyProtection="1">
      <protection locked="0"/>
    </xf>
    <xf numFmtId="44" fontId="1" fillId="0" borderId="38" xfId="1" applyFont="1" applyBorder="1" applyAlignment="1" applyProtection="1">
      <alignment vertical="top"/>
    </xf>
    <xf numFmtId="44" fontId="1" fillId="0" borderId="39" xfId="1" applyFont="1" applyBorder="1" applyAlignment="1" applyProtection="1">
      <alignment vertical="top"/>
    </xf>
    <xf numFmtId="0" fontId="0" fillId="6" borderId="0" xfId="0" applyFill="1"/>
    <xf numFmtId="0" fontId="0" fillId="6" borderId="0" xfId="0" applyFill="1" applyAlignment="1">
      <alignment wrapText="1"/>
    </xf>
    <xf numFmtId="0" fontId="0" fillId="6" borderId="0" xfId="0" applyFill="1" applyAlignment="1">
      <alignment vertical="top"/>
    </xf>
    <xf numFmtId="0" fontId="24" fillId="6" borderId="0" xfId="0" applyFont="1" applyFill="1" applyAlignment="1">
      <alignment vertical="top" wrapText="1"/>
    </xf>
    <xf numFmtId="0" fontId="24" fillId="0" borderId="0" xfId="0" applyFont="1" applyAlignment="1">
      <alignment wrapText="1"/>
    </xf>
    <xf numFmtId="0" fontId="25" fillId="6" borderId="0" xfId="0" applyFont="1" applyFill="1" applyAlignment="1">
      <alignment horizontal="center" vertical="top" wrapText="1"/>
    </xf>
    <xf numFmtId="0" fontId="8" fillId="5" borderId="0" xfId="0" applyFont="1" applyFill="1" applyAlignment="1" applyProtection="1">
      <alignment vertical="center"/>
    </xf>
    <xf numFmtId="0" fontId="7" fillId="6" borderId="0" xfId="0" applyFont="1" applyFill="1" applyAlignment="1" applyProtection="1">
      <alignment horizontal="right"/>
    </xf>
    <xf numFmtId="0" fontId="5" fillId="5" borderId="0" xfId="0" applyFont="1" applyFill="1" applyAlignment="1" applyProtection="1">
      <alignment vertical="center"/>
    </xf>
    <xf numFmtId="0" fontId="4" fillId="0" borderId="4" xfId="0" applyFont="1" applyBorder="1" applyAlignment="1" applyProtection="1">
      <alignment horizontal="center"/>
    </xf>
    <xf numFmtId="0" fontId="10" fillId="0" borderId="21" xfId="0" applyFont="1" applyBorder="1" applyProtection="1"/>
    <xf numFmtId="0" fontId="10" fillId="0" borderId="21" xfId="0" applyFont="1" applyFill="1" applyBorder="1" applyAlignment="1" applyProtection="1"/>
    <xf numFmtId="0" fontId="12" fillId="7" borderId="11" xfId="0" applyFont="1" applyFill="1" applyBorder="1" applyAlignment="1" applyProtection="1">
      <alignment horizontal="left" vertical="center" wrapText="1"/>
      <protection locked="0"/>
    </xf>
    <xf numFmtId="44" fontId="11" fillId="0" borderId="11" xfId="0" applyNumberFormat="1" applyFont="1" applyFill="1" applyBorder="1" applyProtection="1"/>
    <xf numFmtId="0" fontId="5" fillId="5" borderId="0" xfId="0" applyFont="1" applyFill="1" applyAlignment="1" applyProtection="1">
      <alignment vertical="center"/>
    </xf>
    <xf numFmtId="0" fontId="4" fillId="0" borderId="4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4" fillId="0" borderId="26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center"/>
    </xf>
    <xf numFmtId="0" fontId="10" fillId="0" borderId="21" xfId="0" applyFont="1" applyFill="1" applyBorder="1" applyProtection="1"/>
    <xf numFmtId="0" fontId="11" fillId="7" borderId="11" xfId="0" applyFont="1" applyFill="1" applyBorder="1" applyAlignment="1" applyProtection="1">
      <alignment horizontal="left"/>
      <protection locked="0"/>
    </xf>
    <xf numFmtId="0" fontId="8" fillId="5" borderId="0" xfId="0" applyFont="1" applyFill="1" applyAlignment="1" applyProtection="1">
      <alignment vertical="center"/>
    </xf>
    <xf numFmtId="0" fontId="3" fillId="2" borderId="3" xfId="0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protection locked="0"/>
    </xf>
    <xf numFmtId="0" fontId="3" fillId="2" borderId="1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11" fillId="7" borderId="11" xfId="0" applyFont="1" applyFill="1" applyBorder="1" applyAlignment="1" applyProtection="1">
      <protection locked="0"/>
    </xf>
    <xf numFmtId="0" fontId="13" fillId="0" borderId="0" xfId="0" applyFont="1" applyAlignment="1" applyProtection="1">
      <alignment horizontal="center" vertical="top" wrapText="1"/>
    </xf>
    <xf numFmtId="0" fontId="13" fillId="0" borderId="0" xfId="0" applyFont="1" applyAlignment="1" applyProtection="1">
      <alignment horizontal="center" vertical="top"/>
    </xf>
    <xf numFmtId="0" fontId="10" fillId="0" borderId="0" xfId="0" applyFont="1" applyBorder="1" applyProtection="1"/>
    <xf numFmtId="0" fontId="11" fillId="3" borderId="11" xfId="0" applyFont="1" applyFill="1" applyBorder="1" applyAlignment="1" applyProtection="1">
      <alignment horizontal="left"/>
    </xf>
    <xf numFmtId="0" fontId="9" fillId="6" borderId="17" xfId="0" applyFont="1" applyFill="1" applyBorder="1" applyProtection="1"/>
    <xf numFmtId="0" fontId="9" fillId="6" borderId="20" xfId="0" applyFont="1" applyFill="1" applyBorder="1" applyProtection="1"/>
    <xf numFmtId="0" fontId="9" fillId="6" borderId="9" xfId="0" applyFont="1" applyFill="1" applyBorder="1" applyProtection="1"/>
    <xf numFmtId="0" fontId="7" fillId="6" borderId="0" xfId="0" applyFont="1" applyFill="1" applyAlignment="1" applyProtection="1">
      <alignment horizontal="right"/>
    </xf>
    <xf numFmtId="0" fontId="7" fillId="6" borderId="21" xfId="0" applyFont="1" applyFill="1" applyBorder="1" applyAlignment="1" applyProtection="1">
      <alignment horizontal="right"/>
    </xf>
    <xf numFmtId="0" fontId="15" fillId="6" borderId="0" xfId="0" applyFont="1" applyFill="1" applyAlignment="1" applyProtection="1">
      <alignment horizontal="center"/>
    </xf>
    <xf numFmtId="0" fontId="15" fillId="6" borderId="0" xfId="0" applyFont="1" applyFill="1" applyBorder="1" applyAlignment="1" applyProtection="1">
      <alignment horizontal="center"/>
    </xf>
    <xf numFmtId="0" fontId="9" fillId="6" borderId="0" xfId="0" applyFont="1" applyFill="1" applyAlignment="1" applyProtection="1">
      <alignment wrapText="1"/>
    </xf>
    <xf numFmtId="0" fontId="7" fillId="0" borderId="26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left" vertical="top" wrapText="1"/>
    </xf>
    <xf numFmtId="0" fontId="1" fillId="0" borderId="16" xfId="0" applyFont="1" applyBorder="1" applyAlignment="1" applyProtection="1">
      <alignment horizontal="left" vertical="top" wrapText="1"/>
    </xf>
    <xf numFmtId="0" fontId="1" fillId="0" borderId="27" xfId="0" applyFont="1" applyBorder="1" applyAlignment="1" applyProtection="1">
      <alignment horizontal="left" vertical="top" wrapText="1"/>
    </xf>
    <xf numFmtId="0" fontId="1" fillId="0" borderId="18" xfId="0" applyFont="1" applyBorder="1" applyAlignment="1" applyProtection="1">
      <alignment horizontal="left" vertical="top" wrapText="1"/>
    </xf>
    <xf numFmtId="0" fontId="1" fillId="0" borderId="19" xfId="0" applyFont="1" applyBorder="1" applyAlignment="1" applyProtection="1">
      <alignment horizontal="left" vertical="top" wrapText="1"/>
    </xf>
    <xf numFmtId="0" fontId="1" fillId="0" borderId="28" xfId="0" applyFont="1" applyBorder="1" applyAlignment="1" applyProtection="1">
      <alignment horizontal="left" vertical="top" wrapText="1"/>
    </xf>
    <xf numFmtId="0" fontId="1" fillId="0" borderId="37" xfId="0" applyFont="1" applyBorder="1" applyAlignment="1" applyProtection="1">
      <alignment horizontal="left" vertical="top" wrapText="1"/>
    </xf>
    <xf numFmtId="0" fontId="1" fillId="0" borderId="41" xfId="0" applyFont="1" applyBorder="1" applyAlignment="1" applyProtection="1">
      <alignment horizontal="left" vertical="top" wrapText="1"/>
    </xf>
    <xf numFmtId="0" fontId="1" fillId="0" borderId="42" xfId="0" applyFont="1" applyBorder="1" applyAlignment="1" applyProtection="1">
      <alignment horizontal="left" vertical="top" wrapText="1"/>
    </xf>
    <xf numFmtId="0" fontId="7" fillId="9" borderId="40" xfId="0" applyFont="1" applyFill="1" applyBorder="1" applyAlignment="1" applyProtection="1">
      <alignment horizontal="right" vertical="top" wrapText="1"/>
    </xf>
    <xf numFmtId="0" fontId="7" fillId="9" borderId="44" xfId="0" applyFont="1" applyFill="1" applyBorder="1" applyAlignment="1" applyProtection="1">
      <alignment horizontal="right" vertical="top" wrapText="1"/>
    </xf>
    <xf numFmtId="0" fontId="7" fillId="9" borderId="45" xfId="0" applyFont="1" applyFill="1" applyBorder="1" applyAlignment="1" applyProtection="1">
      <alignment horizontal="right" vertical="top" wrapText="1"/>
    </xf>
    <xf numFmtId="0" fontId="1" fillId="0" borderId="34" xfId="0" applyFont="1" applyBorder="1" applyAlignment="1" applyProtection="1">
      <alignment horizontal="left" vertical="top" wrapText="1"/>
    </xf>
    <xf numFmtId="0" fontId="1" fillId="0" borderId="43" xfId="0" applyFont="1" applyBorder="1" applyAlignment="1" applyProtection="1">
      <alignment horizontal="left" vertical="top" wrapText="1"/>
    </xf>
    <xf numFmtId="0" fontId="1" fillId="0" borderId="22" xfId="0" applyFont="1" applyBorder="1" applyAlignment="1" applyProtection="1">
      <alignment horizontal="left" vertical="top" wrapText="1"/>
    </xf>
    <xf numFmtId="0" fontId="1" fillId="0" borderId="33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46" xfId="0" applyFont="1" applyBorder="1" applyAlignment="1" applyProtection="1">
      <alignment horizontal="left" vertical="top" wrapText="1"/>
    </xf>
    <xf numFmtId="0" fontId="7" fillId="4" borderId="40" xfId="0" applyFont="1" applyFill="1" applyBorder="1" applyAlignment="1" applyProtection="1">
      <alignment horizontal="right" vertical="top" wrapText="1"/>
    </xf>
    <xf numFmtId="0" fontId="7" fillId="4" borderId="44" xfId="0" applyFont="1" applyFill="1" applyBorder="1" applyAlignment="1" applyProtection="1">
      <alignment horizontal="right" vertical="top" wrapText="1"/>
    </xf>
    <xf numFmtId="0" fontId="7" fillId="4" borderId="45" xfId="0" applyFont="1" applyFill="1" applyBorder="1" applyAlignment="1" applyProtection="1">
      <alignment horizontal="right" vertical="top" wrapText="1"/>
    </xf>
    <xf numFmtId="0" fontId="2" fillId="0" borderId="0" xfId="0" applyFont="1" applyAlignment="1" applyProtection="1">
      <alignment vertical="center"/>
    </xf>
    <xf numFmtId="0" fontId="2" fillId="6" borderId="0" xfId="0" applyFont="1" applyFill="1" applyAlignment="1" applyProtection="1">
      <alignment vertical="center"/>
    </xf>
    <xf numFmtId="0" fontId="3" fillId="0" borderId="31" xfId="0" applyFont="1" applyFill="1" applyBorder="1" applyAlignment="1" applyProtection="1">
      <alignment vertical="top"/>
    </xf>
    <xf numFmtId="0" fontId="3" fillId="0" borderId="0" xfId="0" applyFont="1" applyAlignment="1" applyProtection="1">
      <alignment horizontal="center"/>
    </xf>
    <xf numFmtId="0" fontId="3" fillId="6" borderId="0" xfId="0" applyFont="1" applyFill="1" applyAlignment="1" applyProtection="1">
      <alignment horizontal="center"/>
    </xf>
    <xf numFmtId="0" fontId="2" fillId="0" borderId="0" xfId="0" applyFont="1" applyAlignment="1" applyProtection="1"/>
    <xf numFmtId="0" fontId="2" fillId="6" borderId="0" xfId="0" applyFont="1" applyFill="1" applyAlignment="1" applyProtection="1"/>
    <xf numFmtId="0" fontId="0" fillId="0" borderId="0" xfId="0" applyAlignment="1" applyProtection="1">
      <alignment vertical="center"/>
    </xf>
    <xf numFmtId="0" fontId="0" fillId="6" borderId="0" xfId="0" applyFill="1" applyAlignment="1" applyProtection="1">
      <alignment vertical="center"/>
    </xf>
    <xf numFmtId="1" fontId="3" fillId="6" borderId="16" xfId="0" applyNumberFormat="1" applyFont="1" applyFill="1" applyBorder="1" applyAlignment="1" applyProtection="1">
      <alignment vertical="top"/>
    </xf>
    <xf numFmtId="1" fontId="3" fillId="6" borderId="19" xfId="0" applyNumberFormat="1" applyFont="1" applyFill="1" applyBorder="1" applyAlignment="1" applyProtection="1">
      <alignment vertical="top"/>
    </xf>
    <xf numFmtId="44" fontId="3" fillId="3" borderId="24" xfId="0" applyNumberFormat="1" applyFont="1" applyFill="1" applyBorder="1" applyAlignment="1" applyProtection="1">
      <alignment vertical="top"/>
    </xf>
    <xf numFmtId="44" fontId="3" fillId="3" borderId="25" xfId="0" applyNumberFormat="1" applyFont="1" applyFill="1" applyBorder="1" applyAlignment="1" applyProtection="1">
      <alignment vertical="top"/>
    </xf>
    <xf numFmtId="44" fontId="3" fillId="3" borderId="31" xfId="0" applyNumberFormat="1" applyFont="1" applyFill="1" applyBorder="1" applyAlignment="1" applyProtection="1">
      <alignment vertical="top"/>
    </xf>
    <xf numFmtId="44" fontId="3" fillId="3" borderId="29" xfId="0" applyNumberFormat="1" applyFont="1" applyFill="1" applyBorder="1" applyAlignment="1" applyProtection="1">
      <alignment vertical="top"/>
    </xf>
    <xf numFmtId="38" fontId="3" fillId="0" borderId="4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6" borderId="0" xfId="0" applyFill="1" applyAlignment="1" applyProtection="1">
      <alignment horizontal="center" vertical="center"/>
    </xf>
    <xf numFmtId="1" fontId="3" fillId="6" borderId="4" xfId="0" applyNumberFormat="1" applyFont="1" applyFill="1" applyBorder="1" applyAlignment="1" applyProtection="1">
      <alignment vertical="top"/>
    </xf>
    <xf numFmtId="44" fontId="3" fillId="6" borderId="4" xfId="0" applyNumberFormat="1" applyFont="1" applyFill="1" applyBorder="1" applyAlignment="1" applyProtection="1">
      <alignment vertical="top"/>
    </xf>
    <xf numFmtId="0" fontId="23" fillId="0" borderId="0" xfId="0" applyFont="1" applyProtection="1"/>
    <xf numFmtId="0" fontId="9" fillId="6" borderId="11" xfId="0" applyFont="1" applyFill="1" applyBorder="1" applyProtection="1"/>
    <xf numFmtId="0" fontId="9" fillId="6" borderId="0" xfId="0" applyFont="1" applyFill="1" applyProtection="1"/>
  </cellXfs>
  <cellStyles count="2">
    <cellStyle name="Currency" xfId="1" builtinId="4"/>
    <cellStyle name="Normal" xfId="0" builtinId="0"/>
  </cellStyles>
  <dxfs count="178"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fill>
        <patternFill patternType="solid">
          <fgColor indexed="64"/>
          <bgColor rgb="FFFFFFCC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fill>
        <patternFill patternType="solid">
          <fgColor indexed="64"/>
          <bgColor rgb="FFFFFFCC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>
          <fgColor indexed="64"/>
          <bgColor rgb="FFFFFFCC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 patternType="solid">
          <fgColor indexed="64"/>
          <bgColor rgb="FFFFFFCC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name val="Calibri"/>
        <scheme val="none"/>
      </font>
      <alignment horizont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 patternType="solid">
          <fgColor indexed="64"/>
          <bgColor rgb="FFFFFFCC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fill>
        <patternFill>
          <fgColor indexed="64"/>
          <bgColor theme="0"/>
        </patternFill>
      </fill>
      <alignment horizontal="general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name val="Calibri"/>
        <scheme val="none"/>
      </font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name val="Calibri"/>
        <scheme val="none"/>
      </font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name val="Calibri"/>
        <scheme val="none"/>
      </font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1" hidden="0"/>
    </dxf>
    <dxf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name val="Calibri"/>
        <scheme val="none"/>
      </font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name val="Calibri"/>
        <scheme val="none"/>
      </font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name val="Calibri"/>
        <scheme val="none"/>
      </font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name val="Calibri"/>
        <scheme val="none"/>
      </font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name val="Calibri"/>
        <scheme val="none"/>
      </font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1" hidden="0"/>
    </dxf>
    <dxf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name val="Calibri"/>
        <scheme val="none"/>
      </font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name val="Calibri"/>
        <scheme val="none"/>
      </font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9"/>
        <name val="Calibri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fill>
        <patternFill patternType="solid">
          <fgColor indexed="64"/>
          <bgColor theme="8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 style="thin">
          <color indexed="64"/>
        </vertical>
        <horizontal style="hair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" formatCode="0"/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</font>
      <alignment horizontal="general" textRotation="0" wrapText="0" indent="0" justifyLastLine="0" shrinkToFit="0" readingOrder="0"/>
    </dxf>
    <dxf>
      <border>
        <bottom style="thin">
          <color auto="1"/>
        </bottom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1630764</xdr:colOff>
      <xdr:row>0</xdr:row>
      <xdr:rowOff>0</xdr:rowOff>
    </xdr:from>
    <xdr:to>
      <xdr:col>2</xdr:col>
      <xdr:colOff>78440</xdr:colOff>
      <xdr:row>0</xdr:row>
      <xdr:rowOff>428730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764" y="0"/>
          <a:ext cx="429651" cy="428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449580</xdr:colOff>
      <xdr:row>3</xdr:row>
      <xdr:rowOff>1699260</xdr:rowOff>
    </xdr:from>
    <xdr:to>
      <xdr:col>0</xdr:col>
      <xdr:colOff>4732020</xdr:colOff>
      <xdr:row>3</xdr:row>
      <xdr:rowOff>2293620</xdr:rowOff>
    </xdr:to>
    <xdr:sp macro="" textlink="">
      <xdr:nvSpPr>
        <xdr:cNvPr id="2" name="TextBox 1"/>
        <xdr:cNvSpPr txBox="1"/>
      </xdr:nvSpPr>
      <xdr:spPr>
        <a:xfrm>
          <a:off x="449580" y="731520"/>
          <a:ext cx="16002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7772400" cy="9022080"/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94" r="294" b="10303"/>
        <a:stretch/>
      </xdr:blipFill>
      <xdr:spPr>
        <a:xfrm>
          <a:off x="0" y="0"/>
          <a:ext cx="7772400" cy="90220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60960</xdr:rowOff>
    </xdr:from>
    <xdr:ext cx="7772400" cy="9479280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58"/>
        <a:stretch/>
      </xdr:blipFill>
      <xdr:spPr>
        <a:xfrm>
          <a:off x="0" y="8839200"/>
          <a:ext cx="7772400" cy="947928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e1" displayName="Table1" ref="B26:G36" totalsRowCount="1" headerRowDxfId="160" dataDxfId="158" totalsRowDxfId="159" headerRowBorderDxfId="177">
  <tableColumns count="6">
    <tableColumn id="1" name="Services" dataDxfId="172" totalsRowDxfId="171"/>
    <tableColumn id="2" name="Hourly Rate" totalsRowLabel="Subtotal Part A  " dataDxfId="170" totalsRowDxfId="169">
      <calculatedColumnFormula>$E$14</calculatedColumnFormula>
    </tableColumn>
    <tableColumn id="3" name="# of Hours" totalsRowFunction="custom" dataDxfId="168" totalsRowDxfId="167">
      <totalsRowFormula>(SUBTOTAL(109,Table1['# of Hours]))-D35</totalsRowFormula>
    </tableColumn>
    <tableColumn id="4" name="Estimated Costs" totalsRowFunction="sum" dataDxfId="166" totalsRowDxfId="165">
      <calculatedColumnFormula>Table1[[#This Row],[Hourly Rate]]*Table1[[#This Row],['# of Hours]]</calculatedColumnFormula>
    </tableColumn>
    <tableColumn id="5" name="Hours" dataDxfId="164" totalsRowDxfId="163"/>
    <tableColumn id="6" name="Costs" dataDxfId="162" totalsRowDxfId="161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0" name="Table111" displayName="Table111" ref="B149:G157" totalsRowCount="1" headerRowDxfId="29" dataDxfId="27" totalsRowDxfId="28">
  <tableColumns count="6">
    <tableColumn id="1" name="Services" dataDxfId="39" totalsRowDxfId="38"/>
    <tableColumn id="2" name="Cost per Unit" dataDxfId="3" totalsRowDxfId="37"/>
    <tableColumn id="3" name="# Units" totalsRowLabel="Subtotal Part J  " dataDxfId="2" totalsRowDxfId="36"/>
    <tableColumn id="4" name="Estimated Costs" totalsRowFunction="sum" dataDxfId="35" totalsRowDxfId="34">
      <calculatedColumnFormula>Table111[[#This Row],[Cost per Unit]]*Table111[[#This Row],['# Units]]</calculatedColumnFormula>
    </tableColumn>
    <tableColumn id="5" name="Units" dataDxfId="33" totalsRowDxfId="32"/>
    <tableColumn id="6" name="Costs" dataDxfId="31" totalsRowDxfId="30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5" name="Table11116" displayName="Table11116" ref="B190:G193" totalsRowCount="1" headerRowDxfId="16" dataDxfId="14" totalsRowDxfId="15">
  <tableColumns count="6">
    <tableColumn id="1" name="Services" dataDxfId="26" totalsRowDxfId="25"/>
    <tableColumn id="2" name="Cost per Unit" dataDxfId="1" totalsRowDxfId="24"/>
    <tableColumn id="3" name="# Units" totalsRowLabel="Subtotal Part M  " dataDxfId="0" totalsRowDxfId="23"/>
    <tableColumn id="4" name="Estimated Costs" totalsRowFunction="sum" dataDxfId="22" totalsRowDxfId="21">
      <calculatedColumnFormula>Table11116[[#This Row],[Cost per Unit]]*Table11116[[#This Row],['# Units]]</calculatedColumnFormula>
    </tableColumn>
    <tableColumn id="5" name="Units" totalsRowFunction="sum" dataDxfId="20" totalsRowDxfId="19"/>
    <tableColumn id="6" name="Costs" totalsRowFunction="sum" dataDxfId="18" totalsRowDxfId="17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1" name="Table112" displayName="Table112" ref="B11:G22" totalsRowShown="0" headerRowDxfId="7" dataDxfId="6" totalsRowDxfId="176">
  <tableColumns count="6">
    <tableColumn id="1" name="Services" dataDxfId="13" totalsRowDxfId="175"/>
    <tableColumn id="2" name="Basic _x000a_Hourly Rate" dataDxfId="12"/>
    <tableColumn id="3" name="Overhead_x000a_Rate" dataDxfId="11" totalsRowDxfId="174"/>
    <tableColumn id="4" name="Hourly Rates" dataDxfId="10" totalsRowDxfId="173">
      <calculatedColumnFormula>Table112[[#This Row],[Basic 
Hourly Rate]]*Table112[[#This Row],[Overhead
Rate]]</calculatedColumnFormula>
    </tableColumn>
    <tableColumn id="5" name="Column1" dataDxfId="9"/>
    <tableColumn id="6" name="Column2" dataDxfId="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B40:G50" totalsRowCount="1" headerRowDxfId="145" dataDxfId="143" totalsRowDxfId="144">
  <tableColumns count="6">
    <tableColumn id="1" name="Services" dataDxfId="157" totalsRowDxfId="156"/>
    <tableColumn id="2" name="Hourly Rate" totalsRowLabel="Subtotal Part B  " dataDxfId="155" totalsRowDxfId="154"/>
    <tableColumn id="3" name="# of Hours" totalsRowFunction="custom" dataDxfId="153" totalsRowDxfId="152">
      <totalsRowFormula>(SUBTOTAL(109,Table13['# of Hours]))-D49</totalsRowFormula>
    </tableColumn>
    <tableColumn id="4" name="Estimated Costs" totalsRowFunction="sum" dataDxfId="151" totalsRowDxfId="150">
      <calculatedColumnFormula>Table13[[#This Row],[Hourly Rate]]*Table13[[#This Row],['# of Hours]]</calculatedColumnFormula>
    </tableColumn>
    <tableColumn id="5" name="Hours" dataDxfId="149" totalsRowDxfId="148"/>
    <tableColumn id="6" name="Costs" dataDxfId="147" totalsRowDxfId="14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14" displayName="Table14" ref="B54:G64" totalsRowCount="1" headerRowDxfId="130" dataDxfId="128" totalsRowDxfId="129">
  <tableColumns count="6">
    <tableColumn id="1" name="Services" dataDxfId="142" totalsRowDxfId="141"/>
    <tableColumn id="2" name="Hourly Rate" totalsRowLabel="Subtotal Part C  " dataDxfId="140" totalsRowDxfId="139"/>
    <tableColumn id="3" name="# of Hours" totalsRowFunction="custom" dataDxfId="138" totalsRowDxfId="137">
      <totalsRowFormula>(SUBTOTAL(109,Table14['# of Hours]))-D63</totalsRowFormula>
    </tableColumn>
    <tableColumn id="4" name="Estimated Costs" totalsRowFunction="sum" dataDxfId="136" totalsRowDxfId="135">
      <calculatedColumnFormula>Table14[[#This Row],[Hourly Rate]]*Table14[[#This Row],['# of Hours]]</calculatedColumnFormula>
    </tableColumn>
    <tableColumn id="5" name="Hours" dataDxfId="134" totalsRowDxfId="133"/>
    <tableColumn id="6" name="Costs" dataDxfId="132" totalsRowDxfId="13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15" displayName="Table15" ref="B68:G82" totalsRowCount="1" headerRowDxfId="116" dataDxfId="114" totalsRowDxfId="115">
  <tableColumns count="6">
    <tableColumn id="1" name="Services" dataDxfId="127" totalsRowDxfId="126"/>
    <tableColumn id="2" name="Hourly Rate" dataDxfId="125" totalsRowDxfId="124"/>
    <tableColumn id="3" name="# of Hours" totalsRowLabel="Subtotal Part D  " dataDxfId="123" totalsRowDxfId="122"/>
    <tableColumn id="4" name="Estimated Costs" totalsRowFunction="sum" dataDxfId="5" totalsRowDxfId="121"/>
    <tableColumn id="5" name="Column1" totalsRowFunction="sum" dataDxfId="120" totalsRowDxfId="119"/>
    <tableColumn id="6" name="    Costs" dataDxfId="118" totalsRowDxfId="11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16" displayName="Table16" ref="B86:G96" totalsRowCount="1" headerRowDxfId="101" dataDxfId="99" totalsRowDxfId="100">
  <tableColumns count="6">
    <tableColumn id="1" name="Services" dataDxfId="113" totalsRowDxfId="112"/>
    <tableColumn id="2" name="Hourly Rate" totalsRowLabel="Subtotal Part E  " dataDxfId="111" totalsRowDxfId="110"/>
    <tableColumn id="3" name="# of Hours" totalsRowFunction="custom" dataDxfId="109" totalsRowDxfId="108">
      <totalsRowFormula>(SUBTOTAL(109,Table16['# of Hours]))-D95</totalsRowFormula>
    </tableColumn>
    <tableColumn id="4" name="Estimated Costs" totalsRowFunction="sum" dataDxfId="107" totalsRowDxfId="106">
      <calculatedColumnFormula>Table16[[#This Row],[Hourly Rate]]*Table16[[#This Row],['# of Hours]]</calculatedColumnFormula>
    </tableColumn>
    <tableColumn id="5" name="Hours" dataDxfId="105" totalsRowDxfId="104"/>
    <tableColumn id="6" name="Costs" dataDxfId="103" totalsRowDxfId="10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le17" displayName="Table17" ref="B100:G109" totalsRowCount="1" headerRowDxfId="86" dataDxfId="84" totalsRowDxfId="85">
  <tableColumns count="6">
    <tableColumn id="1" name="Services" dataDxfId="98" totalsRowDxfId="97"/>
    <tableColumn id="2" name="Hourly Rate" totalsRowLabel="Subtotal Part F  " dataDxfId="96" totalsRowDxfId="95"/>
    <tableColumn id="3" name="# of Hours" totalsRowFunction="custom" dataDxfId="94" totalsRowDxfId="93">
      <totalsRowFormula>(SUBTOTAL(109,Table17['# of Hours]))-D108</totalsRowFormula>
    </tableColumn>
    <tableColumn id="4" name="Estimated Costs" totalsRowFunction="sum" dataDxfId="92" totalsRowDxfId="91">
      <calculatedColumnFormula>Table17[[#This Row],[Hourly Rate]]*Table17[[#This Row],['# of Hours]]</calculatedColumnFormula>
    </tableColumn>
    <tableColumn id="5" name="Hours" dataDxfId="90" totalsRowDxfId="89"/>
    <tableColumn id="6" name="Costs" dataDxfId="88" totalsRowDxfId="87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able18" displayName="Table18" ref="B113:G122" totalsRowCount="1" headerRowDxfId="71" dataDxfId="69" totalsRowDxfId="70">
  <tableColumns count="6">
    <tableColumn id="1" name="Services" dataDxfId="83" totalsRowDxfId="82"/>
    <tableColumn id="2" name="Hourly Rate" totalsRowLabel="Subtotal Part G  " dataDxfId="81" totalsRowDxfId="80"/>
    <tableColumn id="3" name="# of Hours" totalsRowFunction="custom" dataDxfId="79" totalsRowDxfId="78">
      <totalsRowFormula>(SUBTOTAL(109,Table18['# of Hours]))-D121</totalsRowFormula>
    </tableColumn>
    <tableColumn id="4" name="Estimated Costs" totalsRowFunction="sum" dataDxfId="77" totalsRowDxfId="76">
      <calculatedColumnFormula>Table18[[#This Row],[Hourly Rate]]*Table18[[#This Row],['# of Hours]]</calculatedColumnFormula>
    </tableColumn>
    <tableColumn id="5" name="Hours" dataDxfId="75" totalsRowDxfId="74"/>
    <tableColumn id="6" name="Costs" dataDxfId="73" totalsRowDxfId="72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Table19" displayName="Table19" ref="B126:G135" totalsRowCount="1" headerRowDxfId="56" dataDxfId="54" totalsRowDxfId="55">
  <tableColumns count="6">
    <tableColumn id="1" name="Services" dataDxfId="68" totalsRowDxfId="67"/>
    <tableColumn id="2" name="Hourly Rate" totalsRowLabel="Subtotal Part H  " dataDxfId="66" totalsRowDxfId="65"/>
    <tableColumn id="3" name="# of Hours" totalsRowFunction="custom" dataDxfId="64" totalsRowDxfId="63">
      <totalsRowFormula>(SUBTOTAL(109,Table19['# of Hours]))-D134</totalsRowFormula>
    </tableColumn>
    <tableColumn id="4" name="Estimated Costs" totalsRowFunction="sum" dataDxfId="62" totalsRowDxfId="61">
      <calculatedColumnFormula>Table19[[#This Row],[Hourly Rate]]*Table19[[#This Row],['# of Hours]]</calculatedColumnFormula>
    </tableColumn>
    <tableColumn id="5" name="Hours" dataDxfId="60" totalsRowDxfId="59"/>
    <tableColumn id="6" name="Costs" dataDxfId="58" totalsRowDxfId="57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Table110" displayName="Table110" ref="B139:G145" totalsRowCount="1" headerRowDxfId="42" dataDxfId="40" totalsRowDxfId="41">
  <tableColumns count="6">
    <tableColumn id="1" name="Services" dataDxfId="53" totalsRowDxfId="52"/>
    <tableColumn id="2" name="Hourly Rate" dataDxfId="51" totalsRowDxfId="50"/>
    <tableColumn id="3" name="# of Hours" totalsRowLabel="Subtotal Part I  " dataDxfId="49" totalsRowDxfId="48"/>
    <tableColumn id="4" name="Estimated Costs" totalsRowFunction="sum" dataDxfId="4" totalsRowDxfId="47"/>
    <tableColumn id="5" name="  " dataDxfId="46" totalsRowDxfId="45"/>
    <tableColumn id="6" name="Costs" dataDxfId="44" totalsRowDxfId="4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0"/>
  <sheetViews>
    <sheetView showZeros="0" tabSelected="1" topLeftCell="B1" zoomScale="120" zoomScaleNormal="120" workbookViewId="0">
      <selection activeCell="B3" sqref="B3:E3"/>
    </sheetView>
  </sheetViews>
  <sheetFormatPr defaultColWidth="11.33203125" defaultRowHeight="14.4" x14ac:dyDescent="0.3"/>
  <cols>
    <col min="1" max="1" width="0" style="35" hidden="1" customWidth="1"/>
    <col min="2" max="2" width="28.77734375" style="35" customWidth="1"/>
    <col min="3" max="3" width="17.77734375" style="35" customWidth="1"/>
    <col min="4" max="4" width="9.77734375" style="35" customWidth="1"/>
    <col min="5" max="5" width="15.77734375" style="35" customWidth="1"/>
    <col min="6" max="6" width="8.77734375" style="35" customWidth="1"/>
    <col min="7" max="7" width="16.77734375" style="35" customWidth="1"/>
    <col min="8" max="18" width="11.33203125" style="30"/>
    <col min="19" max="16384" width="11.33203125" style="35"/>
  </cols>
  <sheetData>
    <row r="1" spans="1:18" ht="39.6" customHeight="1" x14ac:dyDescent="0.3">
      <c r="B1" s="179" t="s">
        <v>42</v>
      </c>
      <c r="C1" s="180"/>
      <c r="D1" s="180"/>
      <c r="E1" s="180"/>
      <c r="F1" s="180"/>
      <c r="G1" s="180"/>
    </row>
    <row r="2" spans="1:18" x14ac:dyDescent="0.3">
      <c r="B2" s="181" t="s">
        <v>37</v>
      </c>
      <c r="C2" s="181"/>
      <c r="D2" s="181"/>
      <c r="E2" s="181"/>
      <c r="F2" s="181" t="s">
        <v>38</v>
      </c>
      <c r="G2" s="181"/>
    </row>
    <row r="3" spans="1:18" x14ac:dyDescent="0.3">
      <c r="A3" s="35" t="s">
        <v>88</v>
      </c>
      <c r="B3" s="178"/>
      <c r="C3" s="178"/>
      <c r="D3" s="178"/>
      <c r="E3" s="178"/>
      <c r="F3" s="182"/>
      <c r="G3" s="182"/>
    </row>
    <row r="4" spans="1:18" x14ac:dyDescent="0.3">
      <c r="B4" s="158" t="s">
        <v>39</v>
      </c>
      <c r="C4" s="158"/>
      <c r="D4" s="158"/>
      <c r="E4" s="158"/>
      <c r="F4" s="159" t="s">
        <v>40</v>
      </c>
      <c r="G4" s="159"/>
    </row>
    <row r="5" spans="1:18" x14ac:dyDescent="0.3">
      <c r="A5" s="35" t="s">
        <v>89</v>
      </c>
      <c r="B5" s="160"/>
      <c r="C5" s="160"/>
      <c r="D5" s="160"/>
      <c r="E5" s="160"/>
      <c r="F5" s="161">
        <f>E201</f>
        <v>0</v>
      </c>
      <c r="G5" s="161"/>
    </row>
    <row r="6" spans="1:18" x14ac:dyDescent="0.3">
      <c r="B6" s="158" t="s">
        <v>41</v>
      </c>
      <c r="C6" s="158"/>
      <c r="D6" s="158"/>
      <c r="E6" s="158"/>
      <c r="F6" s="169" t="s">
        <v>58</v>
      </c>
      <c r="G6" s="169"/>
    </row>
    <row r="7" spans="1:18" x14ac:dyDescent="0.3">
      <c r="A7" s="35" t="s">
        <v>90</v>
      </c>
      <c r="B7" s="170"/>
      <c r="C7" s="170"/>
      <c r="D7" s="170"/>
      <c r="E7" s="170"/>
      <c r="F7" s="161">
        <f>E199</f>
        <v>0</v>
      </c>
      <c r="G7" s="161"/>
    </row>
    <row r="8" spans="1:18" x14ac:dyDescent="0.3">
      <c r="B8" s="28"/>
      <c r="C8" s="28"/>
      <c r="D8" s="28"/>
      <c r="E8" s="28"/>
      <c r="F8" s="29"/>
      <c r="G8" s="29"/>
    </row>
    <row r="9" spans="1:18" s="215" customFormat="1" ht="13.8" x14ac:dyDescent="0.3">
      <c r="B9" s="162" t="s">
        <v>83</v>
      </c>
      <c r="C9" s="162"/>
      <c r="D9" s="162"/>
      <c r="E9" s="162"/>
      <c r="F9" s="162"/>
      <c r="G9" s="162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</row>
    <row r="10" spans="1:18" ht="6" customHeight="1" x14ac:dyDescent="0.3">
      <c r="B10" s="30"/>
      <c r="C10" s="30"/>
      <c r="D10" s="30"/>
      <c r="E10" s="30"/>
      <c r="F10" s="30"/>
      <c r="G10" s="30"/>
    </row>
    <row r="11" spans="1:18" s="33" customFormat="1" ht="24" x14ac:dyDescent="0.25">
      <c r="B11" s="81" t="s">
        <v>0</v>
      </c>
      <c r="C11" s="82" t="s">
        <v>84</v>
      </c>
      <c r="D11" s="82" t="s">
        <v>85</v>
      </c>
      <c r="E11" s="81" t="s">
        <v>86</v>
      </c>
      <c r="F11" s="77" t="s">
        <v>80</v>
      </c>
      <c r="G11" s="78" t="s">
        <v>82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1:18" s="33" customFormat="1" ht="12" x14ac:dyDescent="0.25">
      <c r="A12" s="33" t="s">
        <v>100</v>
      </c>
      <c r="B12" s="92" t="s">
        <v>238</v>
      </c>
      <c r="C12" s="101"/>
      <c r="D12" s="102">
        <v>0</v>
      </c>
      <c r="E12" s="96"/>
      <c r="F12" s="79"/>
      <c r="G12" s="50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1:18" s="33" customFormat="1" ht="12" x14ac:dyDescent="0.25">
      <c r="B13" s="93" t="s">
        <v>234</v>
      </c>
      <c r="C13" s="103"/>
      <c r="D13" s="104">
        <v>0</v>
      </c>
      <c r="E13" s="97"/>
      <c r="F13" s="79"/>
      <c r="G13" s="50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18" s="33" customFormat="1" ht="12" x14ac:dyDescent="0.25">
      <c r="A14" s="33" t="s">
        <v>101</v>
      </c>
      <c r="B14" s="94" t="s">
        <v>5</v>
      </c>
      <c r="C14" s="105"/>
      <c r="D14" s="106">
        <f>C14*$D$12</f>
        <v>0</v>
      </c>
      <c r="E14" s="98">
        <f>Table112[[#This Row],[Basic 
Hourly Rate]]+Table112[[#This Row],[Overhead
Rate]]</f>
        <v>0</v>
      </c>
      <c r="F14" s="79"/>
      <c r="G14" s="50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1:18" s="33" customFormat="1" ht="12" x14ac:dyDescent="0.25">
      <c r="A15" s="33" t="s">
        <v>102</v>
      </c>
      <c r="B15" s="95" t="s">
        <v>6</v>
      </c>
      <c r="C15" s="2"/>
      <c r="D15" s="106">
        <f t="shared" ref="D15:D22" si="0">C15*$D$12</f>
        <v>0</v>
      </c>
      <c r="E15" s="98">
        <f>Table112[[#This Row],[Basic 
Hourly Rate]]+Table112[[#This Row],[Overhead
Rate]]</f>
        <v>0</v>
      </c>
      <c r="F15" s="80"/>
      <c r="G15" s="49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18" s="33" customFormat="1" ht="12" x14ac:dyDescent="0.25">
      <c r="A16" s="33" t="s">
        <v>103</v>
      </c>
      <c r="B16" s="95" t="s">
        <v>7</v>
      </c>
      <c r="C16" s="2"/>
      <c r="D16" s="106">
        <f t="shared" si="0"/>
        <v>0</v>
      </c>
      <c r="E16" s="98">
        <f>Table112[[#This Row],[Basic 
Hourly Rate]]+Table112[[#This Row],[Overhead
Rate]]</f>
        <v>0</v>
      </c>
      <c r="F16" s="80"/>
      <c r="G16" s="50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</row>
    <row r="17" spans="1:18" s="33" customFormat="1" ht="12" x14ac:dyDescent="0.25">
      <c r="A17" s="33" t="s">
        <v>104</v>
      </c>
      <c r="B17" s="95" t="s">
        <v>8</v>
      </c>
      <c r="C17" s="2"/>
      <c r="D17" s="106">
        <f t="shared" si="0"/>
        <v>0</v>
      </c>
      <c r="E17" s="98">
        <f>Table112[[#This Row],[Basic 
Hourly Rate]]+Table112[[#This Row],[Overhead
Rate]]</f>
        <v>0</v>
      </c>
      <c r="F17" s="80"/>
      <c r="G17" s="50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</row>
    <row r="18" spans="1:18" s="33" customFormat="1" ht="12" x14ac:dyDescent="0.25">
      <c r="A18" s="33" t="s">
        <v>105</v>
      </c>
      <c r="B18" s="95" t="s">
        <v>9</v>
      </c>
      <c r="C18" s="2"/>
      <c r="D18" s="106">
        <f t="shared" si="0"/>
        <v>0</v>
      </c>
      <c r="E18" s="98">
        <f>Table112[[#This Row],[Basic 
Hourly Rate]]+Table112[[#This Row],[Overhead
Rate]]</f>
        <v>0</v>
      </c>
      <c r="F18" s="80"/>
      <c r="G18" s="50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18" s="33" customFormat="1" ht="12" x14ac:dyDescent="0.25">
      <c r="A19" s="33" t="s">
        <v>106</v>
      </c>
      <c r="B19" s="95" t="s">
        <v>10</v>
      </c>
      <c r="C19" s="2"/>
      <c r="D19" s="106">
        <f t="shared" si="0"/>
        <v>0</v>
      </c>
      <c r="E19" s="98">
        <f>Table112[[#This Row],[Basic 
Hourly Rate]]+Table112[[#This Row],[Overhead
Rate]]</f>
        <v>0</v>
      </c>
      <c r="F19" s="80"/>
      <c r="G19" s="50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</row>
    <row r="20" spans="1:18" s="33" customFormat="1" ht="12" x14ac:dyDescent="0.25">
      <c r="A20" s="33" t="s">
        <v>107</v>
      </c>
      <c r="B20" s="95" t="s">
        <v>11</v>
      </c>
      <c r="C20" s="2"/>
      <c r="D20" s="106">
        <f t="shared" si="0"/>
        <v>0</v>
      </c>
      <c r="E20" s="98">
        <f>Table112[[#This Row],[Basic 
Hourly Rate]]+Table112[[#This Row],[Overhead
Rate]]</f>
        <v>0</v>
      </c>
      <c r="F20" s="80"/>
      <c r="G20" s="50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</row>
    <row r="21" spans="1:18" s="33" customFormat="1" ht="12" x14ac:dyDescent="0.25">
      <c r="A21" s="33" t="s">
        <v>108</v>
      </c>
      <c r="B21" s="95" t="s">
        <v>24</v>
      </c>
      <c r="C21" s="2"/>
      <c r="D21" s="107">
        <f t="shared" si="0"/>
        <v>0</v>
      </c>
      <c r="E21" s="99">
        <f>Table112[[#This Row],[Basic 
Hourly Rate]]+Table112[[#This Row],[Overhead
Rate]]</f>
        <v>0</v>
      </c>
      <c r="F21" s="80"/>
      <c r="G21" s="50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</row>
    <row r="22" spans="1:18" s="33" customFormat="1" ht="12" x14ac:dyDescent="0.25">
      <c r="A22" s="33" t="s">
        <v>109</v>
      </c>
      <c r="B22" s="3"/>
      <c r="C22" s="6"/>
      <c r="D22" s="108">
        <f t="shared" si="0"/>
        <v>0</v>
      </c>
      <c r="E22" s="100">
        <f>Table112[[#This Row],[Basic 
Hourly Rate]]+Table112[[#This Row],[Overhead
Rate]]</f>
        <v>0</v>
      </c>
      <c r="F22" s="80"/>
      <c r="G22" s="50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pans="1:18" ht="6" customHeight="1" x14ac:dyDescent="0.3">
      <c r="B23" s="30"/>
      <c r="C23" s="30"/>
      <c r="D23" s="30"/>
      <c r="E23" s="30"/>
      <c r="F23" s="30"/>
      <c r="G23" s="30"/>
    </row>
    <row r="24" spans="1:18" s="215" customFormat="1" ht="13.8" x14ac:dyDescent="0.3">
      <c r="B24" s="162" t="s">
        <v>59</v>
      </c>
      <c r="C24" s="162"/>
      <c r="D24" s="162"/>
      <c r="E24" s="162"/>
      <c r="F24" s="162"/>
      <c r="G24" s="162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</row>
    <row r="25" spans="1:18" ht="6" customHeight="1" x14ac:dyDescent="0.3">
      <c r="B25" s="30"/>
      <c r="C25" s="30"/>
      <c r="D25" s="30"/>
      <c r="E25" s="30"/>
      <c r="F25" s="30"/>
      <c r="G25" s="30"/>
    </row>
    <row r="26" spans="1:18" s="33" customFormat="1" ht="12" x14ac:dyDescent="0.25">
      <c r="B26" s="81" t="s">
        <v>0</v>
      </c>
      <c r="C26" s="81" t="s">
        <v>1</v>
      </c>
      <c r="D26" s="81" t="s">
        <v>2</v>
      </c>
      <c r="E26" s="81" t="s">
        <v>3</v>
      </c>
      <c r="F26" s="37" t="s">
        <v>12</v>
      </c>
      <c r="G26" s="157" t="s">
        <v>4</v>
      </c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1:18" s="33" customFormat="1" ht="12" x14ac:dyDescent="0.25">
      <c r="A27" s="33" t="s">
        <v>91</v>
      </c>
      <c r="B27" s="94" t="s">
        <v>5</v>
      </c>
      <c r="C27" s="110">
        <f>$E$14</f>
        <v>0</v>
      </c>
      <c r="D27" s="111"/>
      <c r="E27" s="112">
        <f>Table1[[#This Row],[Hourly Rate]]*Table1[[#This Row],['# of Hours]]</f>
        <v>0</v>
      </c>
      <c r="F27" s="113"/>
      <c r="G27" s="114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</row>
    <row r="28" spans="1:18" s="33" customFormat="1" ht="12" x14ac:dyDescent="0.25">
      <c r="A28" s="33" t="s">
        <v>92</v>
      </c>
      <c r="B28" s="95" t="s">
        <v>6</v>
      </c>
      <c r="C28" s="115">
        <f>$E$15</f>
        <v>0</v>
      </c>
      <c r="D28" s="116"/>
      <c r="E28" s="117">
        <f>Table1[[#This Row],[Hourly Rate]]*Table1[[#This Row],['# of Hours]]</f>
        <v>0</v>
      </c>
      <c r="F28" s="118"/>
      <c r="G28" s="119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  <row r="29" spans="1:18" s="33" customFormat="1" ht="12" x14ac:dyDescent="0.25">
      <c r="A29" s="33" t="s">
        <v>93</v>
      </c>
      <c r="B29" s="95" t="s">
        <v>7</v>
      </c>
      <c r="C29" s="115">
        <f>$E$16</f>
        <v>0</v>
      </c>
      <c r="D29" s="116"/>
      <c r="E29" s="117">
        <f>Table1[[#This Row],[Hourly Rate]]*Table1[[#This Row],['# of Hours]]</f>
        <v>0</v>
      </c>
      <c r="F29" s="118"/>
      <c r="G29" s="119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</row>
    <row r="30" spans="1:18" s="33" customFormat="1" ht="12" x14ac:dyDescent="0.25">
      <c r="A30" s="33" t="s">
        <v>94</v>
      </c>
      <c r="B30" s="95" t="s">
        <v>8</v>
      </c>
      <c r="C30" s="115">
        <f>$E$17</f>
        <v>0</v>
      </c>
      <c r="D30" s="116"/>
      <c r="E30" s="117">
        <f>Table1[[#This Row],[Hourly Rate]]*Table1[[#This Row],['# of Hours]]</f>
        <v>0</v>
      </c>
      <c r="F30" s="118"/>
      <c r="G30" s="119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1:18" s="33" customFormat="1" ht="12" x14ac:dyDescent="0.25">
      <c r="A31" s="33" t="s">
        <v>95</v>
      </c>
      <c r="B31" s="95" t="s">
        <v>9</v>
      </c>
      <c r="C31" s="115">
        <f>$E$18</f>
        <v>0</v>
      </c>
      <c r="D31" s="116"/>
      <c r="E31" s="117">
        <f>Table1[[#This Row],[Hourly Rate]]*Table1[[#This Row],['# of Hours]]</f>
        <v>0</v>
      </c>
      <c r="F31" s="118"/>
      <c r="G31" s="119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</row>
    <row r="32" spans="1:18" s="33" customFormat="1" ht="12" x14ac:dyDescent="0.25">
      <c r="A32" s="33" t="s">
        <v>96</v>
      </c>
      <c r="B32" s="95" t="s">
        <v>10</v>
      </c>
      <c r="C32" s="115">
        <f>$E$19</f>
        <v>0</v>
      </c>
      <c r="D32" s="116"/>
      <c r="E32" s="117">
        <f>Table1[[#This Row],[Hourly Rate]]*Table1[[#This Row],['# of Hours]]</f>
        <v>0</v>
      </c>
      <c r="F32" s="118"/>
      <c r="G32" s="119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</row>
    <row r="33" spans="1:18" s="33" customFormat="1" ht="12" x14ac:dyDescent="0.25">
      <c r="A33" s="33" t="s">
        <v>97</v>
      </c>
      <c r="B33" s="95" t="s">
        <v>11</v>
      </c>
      <c r="C33" s="115">
        <f>$E$20</f>
        <v>0</v>
      </c>
      <c r="D33" s="116"/>
      <c r="E33" s="117">
        <f>Table1[[#This Row],[Hourly Rate]]*Table1[[#This Row],['# of Hours]]</f>
        <v>0</v>
      </c>
      <c r="F33" s="118"/>
      <c r="G33" s="119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</row>
    <row r="34" spans="1:18" s="33" customFormat="1" ht="12" x14ac:dyDescent="0.25">
      <c r="A34" s="33" t="s">
        <v>98</v>
      </c>
      <c r="B34" s="217">
        <f>$B$22</f>
        <v>0</v>
      </c>
      <c r="C34" s="115">
        <f>$E$22</f>
        <v>0</v>
      </c>
      <c r="D34" s="120"/>
      <c r="E34" s="121">
        <f>Table1[[#This Row],[Hourly Rate]]*Table1[[#This Row],['# of Hours]]</f>
        <v>0</v>
      </c>
      <c r="F34" s="122"/>
      <c r="G34" s="123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</row>
    <row r="35" spans="1:18" s="33" customFormat="1" ht="12" x14ac:dyDescent="0.25">
      <c r="A35" s="33" t="s">
        <v>99</v>
      </c>
      <c r="B35" s="109" t="s">
        <v>228</v>
      </c>
      <c r="C35" s="124"/>
      <c r="D35" s="124"/>
      <c r="E35" s="91">
        <f>(SUM(E27:E34))*$D$13</f>
        <v>0</v>
      </c>
      <c r="F35" s="131"/>
      <c r="G35" s="32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s="33" customFormat="1" ht="12" x14ac:dyDescent="0.25">
      <c r="A36" s="33" t="s">
        <v>144</v>
      </c>
      <c r="B36" s="84"/>
      <c r="C36" s="85" t="s">
        <v>227</v>
      </c>
      <c r="D36" s="86">
        <f>(SUBTOTAL(109,Table1['# of Hours]))-D35</f>
        <v>0</v>
      </c>
      <c r="E36" s="87">
        <f>SUBTOTAL(109,Table1[Estimated Costs])</f>
        <v>0</v>
      </c>
      <c r="F36" s="88"/>
      <c r="G36" s="89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</row>
    <row r="37" spans="1:18" ht="6" customHeight="1" x14ac:dyDescent="0.3">
      <c r="B37" s="30"/>
      <c r="C37" s="30"/>
      <c r="D37" s="30"/>
      <c r="E37" s="30"/>
      <c r="F37" s="30"/>
      <c r="G37" s="30"/>
    </row>
    <row r="38" spans="1:18" s="215" customFormat="1" ht="13.8" x14ac:dyDescent="0.3">
      <c r="B38" s="156" t="s">
        <v>47</v>
      </c>
      <c r="C38" s="156"/>
      <c r="D38" s="156"/>
      <c r="E38" s="156"/>
      <c r="F38" s="156"/>
      <c r="G38" s="15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</row>
    <row r="39" spans="1:18" ht="6" customHeight="1" x14ac:dyDescent="0.3"/>
    <row r="40" spans="1:18" s="218" customFormat="1" ht="12" x14ac:dyDescent="0.25">
      <c r="B40" s="36" t="s">
        <v>0</v>
      </c>
      <c r="C40" s="36" t="s">
        <v>1</v>
      </c>
      <c r="D40" s="36" t="s">
        <v>2</v>
      </c>
      <c r="E40" s="36" t="s">
        <v>3</v>
      </c>
      <c r="F40" s="37" t="s">
        <v>12</v>
      </c>
      <c r="G40" s="157" t="s">
        <v>4</v>
      </c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</row>
    <row r="41" spans="1:18" s="33" customFormat="1" ht="12" x14ac:dyDescent="0.25">
      <c r="A41" s="33" t="s">
        <v>110</v>
      </c>
      <c r="B41" s="94" t="s">
        <v>5</v>
      </c>
      <c r="C41" s="110">
        <f>$E$14</f>
        <v>0</v>
      </c>
      <c r="D41" s="111"/>
      <c r="E41" s="112">
        <f>Table13[[#This Row],[Hourly Rate]]*Table13[[#This Row],['# of Hours]]</f>
        <v>0</v>
      </c>
      <c r="F41" s="125"/>
      <c r="G41" s="114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</row>
    <row r="42" spans="1:18" s="33" customFormat="1" ht="12" x14ac:dyDescent="0.25">
      <c r="A42" s="33" t="s">
        <v>111</v>
      </c>
      <c r="B42" s="95" t="s">
        <v>6</v>
      </c>
      <c r="C42" s="115">
        <f>$E$15</f>
        <v>0</v>
      </c>
      <c r="D42" s="116"/>
      <c r="E42" s="117">
        <f>Table13[[#This Row],[Hourly Rate]]*Table13[[#This Row],['# of Hours]]</f>
        <v>0</v>
      </c>
      <c r="F42" s="118"/>
      <c r="G42" s="119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</row>
    <row r="43" spans="1:18" s="33" customFormat="1" ht="12" x14ac:dyDescent="0.25">
      <c r="A43" s="33" t="s">
        <v>112</v>
      </c>
      <c r="B43" s="95" t="s">
        <v>7</v>
      </c>
      <c r="C43" s="115">
        <f>$E$16</f>
        <v>0</v>
      </c>
      <c r="D43" s="116"/>
      <c r="E43" s="117">
        <f>Table13[[#This Row],[Hourly Rate]]*Table13[[#This Row],['# of Hours]]</f>
        <v>0</v>
      </c>
      <c r="F43" s="118"/>
      <c r="G43" s="119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</row>
    <row r="44" spans="1:18" s="33" customFormat="1" ht="12" x14ac:dyDescent="0.25">
      <c r="A44" s="33" t="s">
        <v>113</v>
      </c>
      <c r="B44" s="95" t="s">
        <v>8</v>
      </c>
      <c r="C44" s="115">
        <f>$E$17</f>
        <v>0</v>
      </c>
      <c r="D44" s="116"/>
      <c r="E44" s="117">
        <f>Table13[[#This Row],[Hourly Rate]]*Table13[[#This Row],['# of Hours]]</f>
        <v>0</v>
      </c>
      <c r="F44" s="118"/>
      <c r="G44" s="119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</row>
    <row r="45" spans="1:18" s="33" customFormat="1" ht="12" x14ac:dyDescent="0.25">
      <c r="A45" s="33" t="s">
        <v>114</v>
      </c>
      <c r="B45" s="95" t="s">
        <v>9</v>
      </c>
      <c r="C45" s="115">
        <f>$E$18</f>
        <v>0</v>
      </c>
      <c r="D45" s="116"/>
      <c r="E45" s="117">
        <f>Table13[[#This Row],[Hourly Rate]]*Table13[[#This Row],['# of Hours]]</f>
        <v>0</v>
      </c>
      <c r="F45" s="118"/>
      <c r="G45" s="119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</row>
    <row r="46" spans="1:18" s="33" customFormat="1" ht="12" x14ac:dyDescent="0.25">
      <c r="A46" s="33" t="s">
        <v>115</v>
      </c>
      <c r="B46" s="95" t="s">
        <v>10</v>
      </c>
      <c r="C46" s="115">
        <f>$E$19</f>
        <v>0</v>
      </c>
      <c r="D46" s="116"/>
      <c r="E46" s="117">
        <f>Table13[[#This Row],[Hourly Rate]]*Table13[[#This Row],['# of Hours]]</f>
        <v>0</v>
      </c>
      <c r="F46" s="118"/>
      <c r="G46" s="119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</row>
    <row r="47" spans="1:18" s="33" customFormat="1" ht="12" x14ac:dyDescent="0.25">
      <c r="A47" s="33" t="s">
        <v>116</v>
      </c>
      <c r="B47" s="95" t="s">
        <v>11</v>
      </c>
      <c r="C47" s="115">
        <f>$E$20</f>
        <v>0</v>
      </c>
      <c r="D47" s="116"/>
      <c r="E47" s="117">
        <f>Table13[[#This Row],[Hourly Rate]]*Table13[[#This Row],['# of Hours]]</f>
        <v>0</v>
      </c>
      <c r="F47" s="118"/>
      <c r="G47" s="119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</row>
    <row r="48" spans="1:18" s="33" customFormat="1" ht="12" x14ac:dyDescent="0.25">
      <c r="A48" s="33" t="s">
        <v>117</v>
      </c>
      <c r="B48" s="217">
        <f>$B$22</f>
        <v>0</v>
      </c>
      <c r="C48" s="115">
        <f>$E$22</f>
        <v>0</v>
      </c>
      <c r="D48" s="116"/>
      <c r="E48" s="117">
        <f>Table13[[#This Row],[Hourly Rate]]*Table13[[#This Row],['# of Hours]]</f>
        <v>0</v>
      </c>
      <c r="F48" s="118"/>
      <c r="G48" s="119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</row>
    <row r="49" spans="1:18" s="33" customFormat="1" ht="12" x14ac:dyDescent="0.25">
      <c r="A49" s="33" t="s">
        <v>127</v>
      </c>
      <c r="B49" s="109" t="s">
        <v>228</v>
      </c>
      <c r="C49" s="124"/>
      <c r="D49" s="124"/>
      <c r="E49" s="91">
        <f>(SUM(E41:E48))*$D$13</f>
        <v>0</v>
      </c>
      <c r="F49" s="131"/>
      <c r="G49" s="32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</row>
    <row r="50" spans="1:18" s="33" customFormat="1" ht="12" x14ac:dyDescent="0.25">
      <c r="A50" s="33" t="s">
        <v>143</v>
      </c>
      <c r="C50" s="34" t="s">
        <v>226</v>
      </c>
      <c r="D50" s="90">
        <f>(SUBTOTAL(109,Table13['# of Hours]))-D49</f>
        <v>0</v>
      </c>
      <c r="E50" s="91">
        <f>SUBTOTAL(109,Table13[Estimated Costs])</f>
        <v>0</v>
      </c>
      <c r="F50" s="31"/>
      <c r="G50" s="32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</row>
    <row r="51" spans="1:18" ht="6" customHeight="1" x14ac:dyDescent="0.3">
      <c r="B51" s="30"/>
      <c r="C51" s="30"/>
      <c r="D51" s="30"/>
      <c r="E51" s="30"/>
      <c r="F51" s="30"/>
      <c r="G51" s="30"/>
    </row>
    <row r="52" spans="1:18" s="215" customFormat="1" ht="13.8" x14ac:dyDescent="0.3">
      <c r="B52" s="156" t="s">
        <v>60</v>
      </c>
      <c r="C52" s="156"/>
      <c r="D52" s="156"/>
      <c r="E52" s="156"/>
      <c r="F52" s="156"/>
      <c r="G52" s="15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</row>
    <row r="53" spans="1:18" ht="6" customHeight="1" x14ac:dyDescent="0.3"/>
    <row r="54" spans="1:18" s="218" customFormat="1" ht="12" x14ac:dyDescent="0.25">
      <c r="B54" s="36" t="s">
        <v>0</v>
      </c>
      <c r="C54" s="36" t="s">
        <v>1</v>
      </c>
      <c r="D54" s="36" t="s">
        <v>2</v>
      </c>
      <c r="E54" s="36" t="s">
        <v>3</v>
      </c>
      <c r="F54" s="37" t="s">
        <v>12</v>
      </c>
      <c r="G54" s="157" t="s">
        <v>4</v>
      </c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</row>
    <row r="55" spans="1:18" s="33" customFormat="1" ht="12" x14ac:dyDescent="0.25">
      <c r="A55" s="33" t="s">
        <v>118</v>
      </c>
      <c r="B55" s="94" t="s">
        <v>5</v>
      </c>
      <c r="C55" s="110">
        <f>$E$14</f>
        <v>0</v>
      </c>
      <c r="D55" s="111"/>
      <c r="E55" s="112">
        <f>Table14[[#This Row],[Hourly Rate]]*Table14[[#This Row],['# of Hours]]</f>
        <v>0</v>
      </c>
      <c r="F55" s="125"/>
      <c r="G55" s="114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</row>
    <row r="56" spans="1:18" s="33" customFormat="1" ht="12" x14ac:dyDescent="0.25">
      <c r="A56" s="33" t="s">
        <v>119</v>
      </c>
      <c r="B56" s="95" t="s">
        <v>6</v>
      </c>
      <c r="C56" s="115">
        <f>$E$15</f>
        <v>0</v>
      </c>
      <c r="D56" s="116"/>
      <c r="E56" s="117">
        <f>Table14[[#This Row],[Hourly Rate]]*Table14[[#This Row],['# of Hours]]</f>
        <v>0</v>
      </c>
      <c r="F56" s="118"/>
      <c r="G56" s="119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1:18" s="33" customFormat="1" ht="12" x14ac:dyDescent="0.25">
      <c r="A57" s="33" t="s">
        <v>120</v>
      </c>
      <c r="B57" s="95" t="s">
        <v>7</v>
      </c>
      <c r="C57" s="115">
        <f>$E$16</f>
        <v>0</v>
      </c>
      <c r="D57" s="116"/>
      <c r="E57" s="117">
        <f>Table14[[#This Row],[Hourly Rate]]*Table14[[#This Row],['# of Hours]]</f>
        <v>0</v>
      </c>
      <c r="F57" s="118"/>
      <c r="G57" s="119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</row>
    <row r="58" spans="1:18" s="33" customFormat="1" ht="12" x14ac:dyDescent="0.25">
      <c r="A58" s="33" t="s">
        <v>121</v>
      </c>
      <c r="B58" s="95" t="s">
        <v>8</v>
      </c>
      <c r="C58" s="115">
        <f>$E$17</f>
        <v>0</v>
      </c>
      <c r="D58" s="116"/>
      <c r="E58" s="117">
        <f>Table14[[#This Row],[Hourly Rate]]*Table14[[#This Row],['# of Hours]]</f>
        <v>0</v>
      </c>
      <c r="F58" s="118"/>
      <c r="G58" s="119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</row>
    <row r="59" spans="1:18" s="33" customFormat="1" ht="12" x14ac:dyDescent="0.25">
      <c r="A59" s="33" t="s">
        <v>122</v>
      </c>
      <c r="B59" s="95" t="s">
        <v>9</v>
      </c>
      <c r="C59" s="115">
        <f>$E$18</f>
        <v>0</v>
      </c>
      <c r="D59" s="116"/>
      <c r="E59" s="117">
        <f>Table14[[#This Row],[Hourly Rate]]*Table14[[#This Row],['# of Hours]]</f>
        <v>0</v>
      </c>
      <c r="F59" s="118"/>
      <c r="G59" s="119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33" customFormat="1" ht="12" x14ac:dyDescent="0.25">
      <c r="A60" s="33" t="s">
        <v>123</v>
      </c>
      <c r="B60" s="95" t="s">
        <v>10</v>
      </c>
      <c r="C60" s="115">
        <f>$E$19</f>
        <v>0</v>
      </c>
      <c r="D60" s="116"/>
      <c r="E60" s="117">
        <f>Table14[[#This Row],[Hourly Rate]]*Table14[[#This Row],['# of Hours]]</f>
        <v>0</v>
      </c>
      <c r="F60" s="118"/>
      <c r="G60" s="119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s="33" customFormat="1" ht="12" x14ac:dyDescent="0.25">
      <c r="A61" s="33" t="s">
        <v>124</v>
      </c>
      <c r="B61" s="95" t="s">
        <v>11</v>
      </c>
      <c r="C61" s="115">
        <f>$E$20</f>
        <v>0</v>
      </c>
      <c r="D61" s="116"/>
      <c r="E61" s="117">
        <f>Table14[[#This Row],[Hourly Rate]]*Table14[[#This Row],['# of Hours]]</f>
        <v>0</v>
      </c>
      <c r="F61" s="118"/>
      <c r="G61" s="119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</row>
    <row r="62" spans="1:18" s="33" customFormat="1" ht="12" x14ac:dyDescent="0.25">
      <c r="A62" s="33" t="s">
        <v>125</v>
      </c>
      <c r="B62" s="217">
        <f>$B$22</f>
        <v>0</v>
      </c>
      <c r="C62" s="115">
        <f>$E$22</f>
        <v>0</v>
      </c>
      <c r="D62" s="116"/>
      <c r="E62" s="117">
        <f>Table14[[#This Row],[Hourly Rate]]*Table14[[#This Row],['# of Hours]]</f>
        <v>0</v>
      </c>
      <c r="F62" s="118"/>
      <c r="G62" s="119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</row>
    <row r="63" spans="1:18" s="33" customFormat="1" ht="12" x14ac:dyDescent="0.25">
      <c r="A63" s="33" t="s">
        <v>126</v>
      </c>
      <c r="B63" s="109" t="s">
        <v>228</v>
      </c>
      <c r="C63" s="124"/>
      <c r="D63" s="124"/>
      <c r="E63" s="91">
        <f>(SUM(E55:E62))*$D$13</f>
        <v>0</v>
      </c>
      <c r="F63" s="131"/>
      <c r="G63" s="32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</row>
    <row r="64" spans="1:18" s="33" customFormat="1" ht="12" x14ac:dyDescent="0.25">
      <c r="A64" s="33" t="s">
        <v>142</v>
      </c>
      <c r="C64" s="34" t="s">
        <v>225</v>
      </c>
      <c r="D64" s="90">
        <f>(SUBTOTAL(109,Table14['# of Hours]))-D63</f>
        <v>0</v>
      </c>
      <c r="E64" s="91">
        <f>SUBTOTAL(109,Table14[Estimated Costs])</f>
        <v>0</v>
      </c>
      <c r="F64" s="31"/>
      <c r="G64" s="32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</row>
    <row r="65" spans="1:18" ht="6" customHeight="1" x14ac:dyDescent="0.3">
      <c r="B65" s="30"/>
      <c r="C65" s="30"/>
      <c r="D65" s="30"/>
      <c r="E65" s="30"/>
      <c r="F65" s="30"/>
      <c r="G65" s="30"/>
    </row>
    <row r="66" spans="1:18" s="215" customFormat="1" ht="13.8" x14ac:dyDescent="0.3">
      <c r="B66" s="162" t="s">
        <v>235</v>
      </c>
      <c r="C66" s="162"/>
      <c r="D66" s="162"/>
      <c r="E66" s="162"/>
      <c r="F66" s="162"/>
      <c r="G66" s="162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</row>
    <row r="67" spans="1:18" ht="6" customHeight="1" x14ac:dyDescent="0.3">
      <c r="B67" s="30"/>
      <c r="C67" s="30"/>
      <c r="D67" s="30"/>
      <c r="E67" s="30"/>
      <c r="F67" s="30"/>
      <c r="G67" s="30"/>
    </row>
    <row r="68" spans="1:18" s="218" customFormat="1" ht="12" x14ac:dyDescent="0.25">
      <c r="B68" s="38" t="s">
        <v>0</v>
      </c>
      <c r="C68" s="39" t="s">
        <v>1</v>
      </c>
      <c r="D68" s="40" t="s">
        <v>2</v>
      </c>
      <c r="E68" s="41" t="s">
        <v>3</v>
      </c>
      <c r="F68" s="126" t="s">
        <v>80</v>
      </c>
      <c r="G68" s="127" t="s">
        <v>232</v>
      </c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</row>
    <row r="69" spans="1:18" s="33" customFormat="1" ht="12" x14ac:dyDescent="0.25">
      <c r="A69" s="33" t="s">
        <v>128</v>
      </c>
      <c r="B69" s="7" t="s">
        <v>13</v>
      </c>
      <c r="C69" s="8"/>
      <c r="D69" s="9"/>
      <c r="E69" s="1"/>
      <c r="F69" s="42"/>
      <c r="G69" s="43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</row>
    <row r="70" spans="1:18" s="33" customFormat="1" ht="12" x14ac:dyDescent="0.25">
      <c r="A70" s="33" t="s">
        <v>129</v>
      </c>
      <c r="B70" s="10" t="s">
        <v>14</v>
      </c>
      <c r="C70" s="11"/>
      <c r="D70" s="12"/>
      <c r="E70" s="2"/>
      <c r="F70" s="44"/>
      <c r="G70" s="45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</row>
    <row r="71" spans="1:18" s="33" customFormat="1" ht="12" x14ac:dyDescent="0.25">
      <c r="A71" s="33" t="s">
        <v>130</v>
      </c>
      <c r="B71" s="10" t="s">
        <v>15</v>
      </c>
      <c r="C71" s="11"/>
      <c r="D71" s="12"/>
      <c r="E71" s="2"/>
      <c r="F71" s="44"/>
      <c r="G71" s="45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</row>
    <row r="72" spans="1:18" s="33" customFormat="1" ht="12" x14ac:dyDescent="0.25">
      <c r="A72" s="33" t="s">
        <v>131</v>
      </c>
      <c r="B72" s="10" t="s">
        <v>16</v>
      </c>
      <c r="C72" s="11"/>
      <c r="D72" s="12"/>
      <c r="E72" s="2"/>
      <c r="F72" s="44"/>
      <c r="G72" s="45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</row>
    <row r="73" spans="1:18" s="33" customFormat="1" ht="12" x14ac:dyDescent="0.25">
      <c r="A73" s="33" t="s">
        <v>132</v>
      </c>
      <c r="B73" s="10" t="s">
        <v>17</v>
      </c>
      <c r="C73" s="11"/>
      <c r="D73" s="12"/>
      <c r="E73" s="2"/>
      <c r="F73" s="44"/>
      <c r="G73" s="45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</row>
    <row r="74" spans="1:18" s="33" customFormat="1" ht="12" x14ac:dyDescent="0.25">
      <c r="A74" s="33" t="s">
        <v>133</v>
      </c>
      <c r="B74" s="10" t="s">
        <v>18</v>
      </c>
      <c r="C74" s="11"/>
      <c r="D74" s="12"/>
      <c r="E74" s="2"/>
      <c r="F74" s="44"/>
      <c r="G74" s="45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</row>
    <row r="75" spans="1:18" s="33" customFormat="1" ht="12" x14ac:dyDescent="0.25">
      <c r="A75" s="33" t="s">
        <v>134</v>
      </c>
      <c r="B75" s="10" t="s">
        <v>19</v>
      </c>
      <c r="C75" s="11"/>
      <c r="D75" s="12"/>
      <c r="E75" s="2"/>
      <c r="F75" s="44"/>
      <c r="G75" s="45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</row>
    <row r="76" spans="1:18" s="33" customFormat="1" ht="12" x14ac:dyDescent="0.25">
      <c r="A76" s="33" t="s">
        <v>135</v>
      </c>
      <c r="B76" s="10" t="s">
        <v>20</v>
      </c>
      <c r="C76" s="11"/>
      <c r="D76" s="12"/>
      <c r="E76" s="2"/>
      <c r="F76" s="44"/>
      <c r="G76" s="45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</row>
    <row r="77" spans="1:18" s="33" customFormat="1" ht="12" x14ac:dyDescent="0.25">
      <c r="A77" s="33" t="s">
        <v>136</v>
      </c>
      <c r="B77" s="10" t="s">
        <v>21</v>
      </c>
      <c r="C77" s="11"/>
      <c r="D77" s="12"/>
      <c r="E77" s="2"/>
      <c r="F77" s="44"/>
      <c r="G77" s="45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</row>
    <row r="78" spans="1:18" s="33" customFormat="1" ht="12" x14ac:dyDescent="0.25">
      <c r="A78" s="33" t="s">
        <v>137</v>
      </c>
      <c r="B78" s="10" t="s">
        <v>22</v>
      </c>
      <c r="C78" s="11"/>
      <c r="D78" s="12"/>
      <c r="E78" s="2"/>
      <c r="F78" s="44"/>
      <c r="G78" s="45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</row>
    <row r="79" spans="1:18" s="33" customFormat="1" ht="12" x14ac:dyDescent="0.25">
      <c r="A79" s="33" t="s">
        <v>138</v>
      </c>
      <c r="B79" s="10" t="s">
        <v>23</v>
      </c>
      <c r="C79" s="11"/>
      <c r="D79" s="12"/>
      <c r="E79" s="2"/>
      <c r="F79" s="44"/>
      <c r="G79" s="45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</row>
    <row r="80" spans="1:18" s="33" customFormat="1" ht="12" x14ac:dyDescent="0.25">
      <c r="A80" s="33" t="s">
        <v>139</v>
      </c>
      <c r="B80" s="10" t="s">
        <v>61</v>
      </c>
      <c r="C80" s="11"/>
      <c r="D80" s="12"/>
      <c r="E80" s="2"/>
      <c r="F80" s="44"/>
      <c r="G80" s="45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</row>
    <row r="81" spans="1:18" s="33" customFormat="1" ht="12" x14ac:dyDescent="0.25">
      <c r="A81" s="33" t="s">
        <v>140</v>
      </c>
      <c r="B81" s="3"/>
      <c r="C81" s="4"/>
      <c r="D81" s="5"/>
      <c r="E81" s="6"/>
      <c r="F81" s="46"/>
      <c r="G81" s="45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</row>
    <row r="82" spans="1:18" x14ac:dyDescent="0.3">
      <c r="A82" s="33" t="s">
        <v>141</v>
      </c>
      <c r="C82" s="51"/>
      <c r="D82" s="34" t="s">
        <v>224</v>
      </c>
      <c r="E82" s="13">
        <f>SUBTOTAL(109,Table15[Estimated Costs])</f>
        <v>0</v>
      </c>
      <c r="F82" s="47">
        <f>SUBTOTAL(109,Table15[Column1])</f>
        <v>0</v>
      </c>
      <c r="G82" s="48"/>
    </row>
    <row r="83" spans="1:18" ht="7.95" customHeight="1" x14ac:dyDescent="0.3">
      <c r="A83" s="33"/>
      <c r="B83" s="34"/>
      <c r="C83" s="51"/>
      <c r="D83" s="52"/>
      <c r="E83" s="53"/>
      <c r="F83" s="49"/>
      <c r="G83" s="50"/>
    </row>
    <row r="84" spans="1:18" s="215" customFormat="1" ht="13.8" x14ac:dyDescent="0.3">
      <c r="B84" s="156" t="s">
        <v>48</v>
      </c>
      <c r="C84" s="156"/>
      <c r="D84" s="156"/>
      <c r="E84" s="156"/>
      <c r="F84" s="156"/>
      <c r="G84" s="15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</row>
    <row r="85" spans="1:18" ht="6" customHeight="1" x14ac:dyDescent="0.3">
      <c r="B85" s="30"/>
      <c r="C85" s="30"/>
      <c r="D85" s="30"/>
      <c r="E85" s="30"/>
      <c r="F85" s="30"/>
      <c r="G85" s="30"/>
    </row>
    <row r="86" spans="1:18" s="218" customFormat="1" ht="12" x14ac:dyDescent="0.25">
      <c r="B86" s="36" t="s">
        <v>0</v>
      </c>
      <c r="C86" s="36" t="s">
        <v>1</v>
      </c>
      <c r="D86" s="36" t="s">
        <v>2</v>
      </c>
      <c r="E86" s="36" t="s">
        <v>3</v>
      </c>
      <c r="F86" s="37" t="s">
        <v>12</v>
      </c>
      <c r="G86" s="157" t="s">
        <v>4</v>
      </c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219"/>
    </row>
    <row r="87" spans="1:18" s="33" customFormat="1" ht="12" x14ac:dyDescent="0.25">
      <c r="A87" s="33" t="s">
        <v>145</v>
      </c>
      <c r="B87" s="94" t="s">
        <v>5</v>
      </c>
      <c r="C87" s="110">
        <f>$E$14</f>
        <v>0</v>
      </c>
      <c r="D87" s="111"/>
      <c r="E87" s="112">
        <f>Table16[[#This Row],[Hourly Rate]]*Table16[[#This Row],['# of Hours]]</f>
        <v>0</v>
      </c>
      <c r="F87" s="125"/>
      <c r="G87" s="114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</row>
    <row r="88" spans="1:18" s="33" customFormat="1" ht="12" x14ac:dyDescent="0.25">
      <c r="A88" s="33" t="s">
        <v>146</v>
      </c>
      <c r="B88" s="95" t="s">
        <v>6</v>
      </c>
      <c r="C88" s="115">
        <f>$E$15</f>
        <v>0</v>
      </c>
      <c r="D88" s="116"/>
      <c r="E88" s="117">
        <f>Table16[[#This Row],[Hourly Rate]]*Table16[[#This Row],['# of Hours]]</f>
        <v>0</v>
      </c>
      <c r="F88" s="118"/>
      <c r="G88" s="119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</row>
    <row r="89" spans="1:18" s="33" customFormat="1" ht="12" x14ac:dyDescent="0.25">
      <c r="A89" s="33" t="s">
        <v>147</v>
      </c>
      <c r="B89" s="95" t="s">
        <v>7</v>
      </c>
      <c r="C89" s="115">
        <f>$E$16</f>
        <v>0</v>
      </c>
      <c r="D89" s="116"/>
      <c r="E89" s="117">
        <f>Table16[[#This Row],[Hourly Rate]]*Table16[[#This Row],['# of Hours]]</f>
        <v>0</v>
      </c>
      <c r="F89" s="118"/>
      <c r="G89" s="119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</row>
    <row r="90" spans="1:18" s="33" customFormat="1" ht="12" x14ac:dyDescent="0.25">
      <c r="A90" s="33" t="s">
        <v>148</v>
      </c>
      <c r="B90" s="95" t="s">
        <v>8</v>
      </c>
      <c r="C90" s="115">
        <f>$E$17</f>
        <v>0</v>
      </c>
      <c r="D90" s="116"/>
      <c r="E90" s="117">
        <f>Table16[[#This Row],[Hourly Rate]]*Table16[[#This Row],['# of Hours]]</f>
        <v>0</v>
      </c>
      <c r="F90" s="118"/>
      <c r="G90" s="119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</row>
    <row r="91" spans="1:18" s="33" customFormat="1" ht="12" x14ac:dyDescent="0.25">
      <c r="A91" s="33" t="s">
        <v>149</v>
      </c>
      <c r="B91" s="95" t="s">
        <v>9</v>
      </c>
      <c r="C91" s="115">
        <f>$E$18</f>
        <v>0</v>
      </c>
      <c r="D91" s="116"/>
      <c r="E91" s="117">
        <f>Table16[[#This Row],[Hourly Rate]]*Table16[[#This Row],['# of Hours]]</f>
        <v>0</v>
      </c>
      <c r="F91" s="118"/>
      <c r="G91" s="119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</row>
    <row r="92" spans="1:18" s="33" customFormat="1" ht="12" x14ac:dyDescent="0.25">
      <c r="A92" s="33" t="s">
        <v>150</v>
      </c>
      <c r="B92" s="95" t="s">
        <v>10</v>
      </c>
      <c r="C92" s="115">
        <f>$E$19</f>
        <v>0</v>
      </c>
      <c r="D92" s="116"/>
      <c r="E92" s="117">
        <f>Table16[[#This Row],[Hourly Rate]]*Table16[[#This Row],['# of Hours]]</f>
        <v>0</v>
      </c>
      <c r="F92" s="118"/>
      <c r="G92" s="119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</row>
    <row r="93" spans="1:18" s="33" customFormat="1" ht="12" x14ac:dyDescent="0.25">
      <c r="A93" s="33" t="s">
        <v>151</v>
      </c>
      <c r="B93" s="95" t="s">
        <v>11</v>
      </c>
      <c r="C93" s="115">
        <f>$E$20</f>
        <v>0</v>
      </c>
      <c r="D93" s="116"/>
      <c r="E93" s="117">
        <f>Table16[[#This Row],[Hourly Rate]]*Table16[[#This Row],['# of Hours]]</f>
        <v>0</v>
      </c>
      <c r="F93" s="118"/>
      <c r="G93" s="128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</row>
    <row r="94" spans="1:18" s="33" customFormat="1" ht="12" x14ac:dyDescent="0.25">
      <c r="A94" s="33" t="s">
        <v>152</v>
      </c>
      <c r="B94" s="217">
        <f>$B$22</f>
        <v>0</v>
      </c>
      <c r="C94" s="115">
        <f>$E$22</f>
        <v>0</v>
      </c>
      <c r="D94" s="116"/>
      <c r="E94" s="117">
        <f>Table16[[#This Row],[Hourly Rate]]*Table16[[#This Row],['# of Hours]]</f>
        <v>0</v>
      </c>
      <c r="F94" s="118"/>
      <c r="G94" s="119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</row>
    <row r="95" spans="1:18" s="33" customFormat="1" ht="12" x14ac:dyDescent="0.25">
      <c r="A95" s="33" t="s">
        <v>153</v>
      </c>
      <c r="B95" s="109" t="s">
        <v>228</v>
      </c>
      <c r="C95" s="124"/>
      <c r="D95" s="124"/>
      <c r="E95" s="91">
        <f>(SUM(E87:E94))*$D$13</f>
        <v>0</v>
      </c>
      <c r="F95" s="131"/>
      <c r="G95" s="32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</row>
    <row r="96" spans="1:18" s="33" customFormat="1" ht="12" x14ac:dyDescent="0.25">
      <c r="A96" s="33" t="s">
        <v>154</v>
      </c>
      <c r="C96" s="129" t="s">
        <v>223</v>
      </c>
      <c r="D96" s="90">
        <f>(SUBTOTAL(109,Table16['# of Hours]))-D95</f>
        <v>0</v>
      </c>
      <c r="E96" s="13">
        <f>SUBTOTAL(109,Table16[Estimated Costs])</f>
        <v>0</v>
      </c>
      <c r="F96" s="31"/>
      <c r="G96" s="32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</row>
    <row r="97" spans="1:18" s="220" customFormat="1" ht="6" customHeight="1" x14ac:dyDescent="0.3">
      <c r="B97" s="54"/>
      <c r="C97" s="54"/>
      <c r="D97" s="54"/>
      <c r="E97" s="54"/>
      <c r="F97" s="54"/>
      <c r="G97" s="54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</row>
    <row r="98" spans="1:18" s="222" customFormat="1" ht="12" customHeight="1" x14ac:dyDescent="0.3">
      <c r="B98" s="156" t="s">
        <v>49</v>
      </c>
      <c r="C98" s="156"/>
      <c r="D98" s="156"/>
      <c r="E98" s="156"/>
      <c r="F98" s="156"/>
      <c r="G98" s="156"/>
      <c r="H98" s="223"/>
      <c r="I98" s="223"/>
      <c r="J98" s="223"/>
      <c r="K98" s="223"/>
      <c r="L98" s="223"/>
      <c r="M98" s="223"/>
      <c r="N98" s="223"/>
      <c r="O98" s="223"/>
      <c r="P98" s="223"/>
      <c r="Q98" s="223"/>
      <c r="R98" s="223"/>
    </row>
    <row r="99" spans="1:18" ht="6" customHeight="1" x14ac:dyDescent="0.3">
      <c r="B99" s="30"/>
      <c r="C99" s="30"/>
      <c r="D99" s="30"/>
      <c r="E99" s="30"/>
      <c r="F99" s="30"/>
      <c r="G99" s="30"/>
    </row>
    <row r="100" spans="1:18" s="218" customFormat="1" ht="12" x14ac:dyDescent="0.25">
      <c r="B100" s="36" t="s">
        <v>0</v>
      </c>
      <c r="C100" s="36" t="s">
        <v>1</v>
      </c>
      <c r="D100" s="36" t="s">
        <v>2</v>
      </c>
      <c r="E100" s="36" t="s">
        <v>3</v>
      </c>
      <c r="F100" s="37" t="s">
        <v>12</v>
      </c>
      <c r="G100" s="157" t="s">
        <v>4</v>
      </c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</row>
    <row r="101" spans="1:18" s="33" customFormat="1" ht="12" x14ac:dyDescent="0.25">
      <c r="A101" s="33" t="s">
        <v>155</v>
      </c>
      <c r="B101" s="94" t="s">
        <v>5</v>
      </c>
      <c r="C101" s="110">
        <f>$E$14</f>
        <v>0</v>
      </c>
      <c r="D101" s="111"/>
      <c r="E101" s="112">
        <f>Table17[[#This Row],[Hourly Rate]]*Table17[[#This Row],['# of Hours]]</f>
        <v>0</v>
      </c>
      <c r="F101" s="125"/>
      <c r="G101" s="114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</row>
    <row r="102" spans="1:18" s="33" customFormat="1" ht="12" x14ac:dyDescent="0.25">
      <c r="A102" s="33" t="s">
        <v>156</v>
      </c>
      <c r="B102" s="95" t="s">
        <v>6</v>
      </c>
      <c r="C102" s="115">
        <f>$E$15</f>
        <v>0</v>
      </c>
      <c r="D102" s="116"/>
      <c r="E102" s="117">
        <f>Table17[[#This Row],[Hourly Rate]]*Table17[[#This Row],['# of Hours]]</f>
        <v>0</v>
      </c>
      <c r="F102" s="118"/>
      <c r="G102" s="119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</row>
    <row r="103" spans="1:18" s="33" customFormat="1" ht="12" x14ac:dyDescent="0.25">
      <c r="A103" s="33" t="s">
        <v>157</v>
      </c>
      <c r="B103" s="95" t="s">
        <v>7</v>
      </c>
      <c r="C103" s="115">
        <f>$E$16</f>
        <v>0</v>
      </c>
      <c r="D103" s="116"/>
      <c r="E103" s="117">
        <f>Table17[[#This Row],[Hourly Rate]]*Table17[[#This Row],['# of Hours]]</f>
        <v>0</v>
      </c>
      <c r="F103" s="118"/>
      <c r="G103" s="119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</row>
    <row r="104" spans="1:18" s="33" customFormat="1" ht="12" x14ac:dyDescent="0.25">
      <c r="A104" s="33" t="s">
        <v>158</v>
      </c>
      <c r="B104" s="95" t="s">
        <v>10</v>
      </c>
      <c r="C104" s="130">
        <f>$E$19</f>
        <v>0</v>
      </c>
      <c r="D104" s="116"/>
      <c r="E104" s="117">
        <f>Table17[[#This Row],[Hourly Rate]]*Table17[[#This Row],['# of Hours]]</f>
        <v>0</v>
      </c>
      <c r="F104" s="118"/>
      <c r="G104" s="119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</row>
    <row r="105" spans="1:18" s="33" customFormat="1" ht="12" x14ac:dyDescent="0.25">
      <c r="A105" s="33" t="s">
        <v>159</v>
      </c>
      <c r="B105" s="95" t="s">
        <v>11</v>
      </c>
      <c r="C105" s="130">
        <f>$E$20</f>
        <v>0</v>
      </c>
      <c r="D105" s="116"/>
      <c r="E105" s="117">
        <f>Table17[[#This Row],[Hourly Rate]]*Table17[[#This Row],['# of Hours]]</f>
        <v>0</v>
      </c>
      <c r="F105" s="118"/>
      <c r="G105" s="119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</row>
    <row r="106" spans="1:18" s="33" customFormat="1" ht="12" x14ac:dyDescent="0.25">
      <c r="A106" s="33" t="s">
        <v>160</v>
      </c>
      <c r="B106" s="95" t="s">
        <v>24</v>
      </c>
      <c r="C106" s="130">
        <f>$E$21</f>
        <v>0</v>
      </c>
      <c r="D106" s="116"/>
      <c r="E106" s="117">
        <f>Table17[[#This Row],[Hourly Rate]]*Table17[[#This Row],['# of Hours]]</f>
        <v>0</v>
      </c>
      <c r="F106" s="118"/>
      <c r="G106" s="119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</row>
    <row r="107" spans="1:18" s="33" customFormat="1" ht="12" x14ac:dyDescent="0.25">
      <c r="A107" s="33" t="s">
        <v>161</v>
      </c>
      <c r="B107" s="217">
        <f>$B$22</f>
        <v>0</v>
      </c>
      <c r="C107" s="115">
        <f>$E$22</f>
        <v>0</v>
      </c>
      <c r="D107" s="116"/>
      <c r="E107" s="117">
        <f>Table17[[#This Row],[Hourly Rate]]*Table17[[#This Row],['# of Hours]]</f>
        <v>0</v>
      </c>
      <c r="F107" s="118"/>
      <c r="G107" s="119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</row>
    <row r="108" spans="1:18" s="33" customFormat="1" ht="12" x14ac:dyDescent="0.25">
      <c r="A108" s="33" t="s">
        <v>162</v>
      </c>
      <c r="B108" s="109" t="s">
        <v>228</v>
      </c>
      <c r="C108" s="124"/>
      <c r="D108" s="124"/>
      <c r="E108" s="91">
        <f>(SUM(E100:E107))*$D$13</f>
        <v>0</v>
      </c>
      <c r="F108" s="131"/>
      <c r="G108" s="32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</row>
    <row r="109" spans="1:18" s="33" customFormat="1" ht="12" x14ac:dyDescent="0.25">
      <c r="A109" s="33" t="s">
        <v>163</v>
      </c>
      <c r="C109" s="34" t="s">
        <v>222</v>
      </c>
      <c r="D109" s="90">
        <f>(SUBTOTAL(109,Table17['# of Hours]))-D108</f>
        <v>0</v>
      </c>
      <c r="E109" s="13">
        <f>SUBTOTAL(109,Table17[Estimated Costs])</f>
        <v>0</v>
      </c>
      <c r="F109" s="31"/>
      <c r="G109" s="32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</row>
    <row r="110" spans="1:18" ht="6" customHeight="1" x14ac:dyDescent="0.3">
      <c r="B110" s="30"/>
      <c r="C110" s="30"/>
      <c r="D110" s="30"/>
      <c r="E110" s="30"/>
      <c r="F110" s="30"/>
      <c r="G110" s="30"/>
    </row>
    <row r="111" spans="1:18" s="215" customFormat="1" ht="13.8" x14ac:dyDescent="0.3">
      <c r="B111" s="156" t="s">
        <v>50</v>
      </c>
      <c r="C111" s="156"/>
      <c r="D111" s="156"/>
      <c r="E111" s="156"/>
      <c r="F111" s="156"/>
      <c r="G111" s="15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</row>
    <row r="112" spans="1:18" ht="6" customHeight="1" x14ac:dyDescent="0.3">
      <c r="B112" s="30"/>
      <c r="C112" s="30"/>
      <c r="D112" s="30"/>
      <c r="E112" s="30"/>
      <c r="F112" s="30"/>
      <c r="G112" s="30"/>
    </row>
    <row r="113" spans="1:18" s="218" customFormat="1" ht="12" x14ac:dyDescent="0.25">
      <c r="B113" s="36" t="s">
        <v>0</v>
      </c>
      <c r="C113" s="36" t="s">
        <v>1</v>
      </c>
      <c r="D113" s="36" t="s">
        <v>2</v>
      </c>
      <c r="E113" s="36" t="s">
        <v>3</v>
      </c>
      <c r="F113" s="37" t="s">
        <v>12</v>
      </c>
      <c r="G113" s="157" t="s">
        <v>4</v>
      </c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219"/>
    </row>
    <row r="114" spans="1:18" s="33" customFormat="1" ht="12" x14ac:dyDescent="0.25">
      <c r="A114" s="33" t="s">
        <v>164</v>
      </c>
      <c r="B114" s="94" t="s">
        <v>5</v>
      </c>
      <c r="C114" s="110">
        <f>$E$14</f>
        <v>0</v>
      </c>
      <c r="D114" s="111"/>
      <c r="E114" s="112">
        <f>Table18[[#This Row],[Hourly Rate]]*Table18[[#This Row],['# of Hours]]</f>
        <v>0</v>
      </c>
      <c r="F114" s="125"/>
      <c r="G114" s="114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</row>
    <row r="115" spans="1:18" s="33" customFormat="1" ht="12" x14ac:dyDescent="0.25">
      <c r="A115" s="33" t="s">
        <v>165</v>
      </c>
      <c r="B115" s="95" t="s">
        <v>6</v>
      </c>
      <c r="C115" s="115">
        <f>$E$15</f>
        <v>0</v>
      </c>
      <c r="D115" s="116"/>
      <c r="E115" s="117">
        <f>Table18[[#This Row],[Hourly Rate]]*Table18[[#This Row],['# of Hours]]</f>
        <v>0</v>
      </c>
      <c r="F115" s="118"/>
      <c r="G115" s="119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</row>
    <row r="116" spans="1:18" s="33" customFormat="1" ht="12" x14ac:dyDescent="0.25">
      <c r="A116" s="33" t="s">
        <v>166</v>
      </c>
      <c r="B116" s="95" t="s">
        <v>7</v>
      </c>
      <c r="C116" s="115">
        <f>$E$16</f>
        <v>0</v>
      </c>
      <c r="D116" s="116"/>
      <c r="E116" s="117">
        <f>Table18[[#This Row],[Hourly Rate]]*Table18[[#This Row],['# of Hours]]</f>
        <v>0</v>
      </c>
      <c r="F116" s="118"/>
      <c r="G116" s="119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</row>
    <row r="117" spans="1:18" s="33" customFormat="1" ht="12" x14ac:dyDescent="0.25">
      <c r="A117" s="33" t="s">
        <v>167</v>
      </c>
      <c r="B117" s="95" t="s">
        <v>10</v>
      </c>
      <c r="C117" s="130">
        <f>$E$19</f>
        <v>0</v>
      </c>
      <c r="D117" s="116"/>
      <c r="E117" s="117">
        <f>Table18[[#This Row],[Hourly Rate]]*Table18[[#This Row],['# of Hours]]</f>
        <v>0</v>
      </c>
      <c r="F117" s="118"/>
      <c r="G117" s="119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</row>
    <row r="118" spans="1:18" s="33" customFormat="1" ht="12" x14ac:dyDescent="0.25">
      <c r="A118" s="33" t="s">
        <v>168</v>
      </c>
      <c r="B118" s="95" t="s">
        <v>11</v>
      </c>
      <c r="C118" s="130">
        <f>$E$20</f>
        <v>0</v>
      </c>
      <c r="D118" s="116"/>
      <c r="E118" s="117">
        <f>Table18[[#This Row],[Hourly Rate]]*Table18[[#This Row],['# of Hours]]</f>
        <v>0</v>
      </c>
      <c r="F118" s="118"/>
      <c r="G118" s="119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</row>
    <row r="119" spans="1:18" s="33" customFormat="1" ht="12" x14ac:dyDescent="0.25">
      <c r="A119" s="33" t="s">
        <v>169</v>
      </c>
      <c r="B119" s="95" t="s">
        <v>24</v>
      </c>
      <c r="C119" s="130">
        <f>$E$21</f>
        <v>0</v>
      </c>
      <c r="D119" s="116"/>
      <c r="E119" s="117">
        <f>Table18[[#This Row],[Hourly Rate]]*Table18[[#This Row],['# of Hours]]</f>
        <v>0</v>
      </c>
      <c r="F119" s="118"/>
      <c r="G119" s="119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</row>
    <row r="120" spans="1:18" s="33" customFormat="1" ht="12" x14ac:dyDescent="0.25">
      <c r="A120" s="33" t="s">
        <v>170</v>
      </c>
      <c r="B120" s="217">
        <f>$B$22</f>
        <v>0</v>
      </c>
      <c r="C120" s="115">
        <f>$E$22</f>
        <v>0</v>
      </c>
      <c r="D120" s="116"/>
      <c r="E120" s="117">
        <f>Table18[[#This Row],[Hourly Rate]]*Table18[[#This Row],['# of Hours]]</f>
        <v>0</v>
      </c>
      <c r="F120" s="118"/>
      <c r="G120" s="119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</row>
    <row r="121" spans="1:18" s="33" customFormat="1" ht="12" x14ac:dyDescent="0.25">
      <c r="A121" s="33" t="s">
        <v>171</v>
      </c>
      <c r="B121" s="109" t="s">
        <v>228</v>
      </c>
      <c r="C121" s="124"/>
      <c r="D121" s="124"/>
      <c r="E121" s="91">
        <f>(SUM(E113:E120))*$D$13</f>
        <v>0</v>
      </c>
      <c r="F121" s="131"/>
      <c r="G121" s="32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</row>
    <row r="122" spans="1:18" s="33" customFormat="1" ht="12" x14ac:dyDescent="0.25">
      <c r="A122" s="33" t="s">
        <v>172</v>
      </c>
      <c r="C122" s="34" t="s">
        <v>221</v>
      </c>
      <c r="D122" s="90">
        <f>(SUBTOTAL(109,Table18['# of Hours]))-D121</f>
        <v>0</v>
      </c>
      <c r="E122" s="13">
        <f>SUBTOTAL(109,Table18[Estimated Costs])</f>
        <v>0</v>
      </c>
      <c r="F122" s="31"/>
      <c r="G122" s="32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</row>
    <row r="123" spans="1:18" ht="6" customHeight="1" x14ac:dyDescent="0.3">
      <c r="B123" s="30"/>
      <c r="C123" s="30"/>
      <c r="D123" s="30"/>
      <c r="E123" s="30"/>
      <c r="F123" s="30"/>
      <c r="G123" s="30"/>
    </row>
    <row r="124" spans="1:18" s="215" customFormat="1" ht="13.8" x14ac:dyDescent="0.3">
      <c r="B124" s="156" t="s">
        <v>51</v>
      </c>
      <c r="C124" s="156"/>
      <c r="D124" s="156"/>
      <c r="E124" s="156"/>
      <c r="F124" s="156"/>
      <c r="G124" s="15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</row>
    <row r="125" spans="1:18" ht="6" customHeight="1" x14ac:dyDescent="0.3"/>
    <row r="126" spans="1:18" s="218" customFormat="1" ht="12" x14ac:dyDescent="0.25">
      <c r="B126" s="36" t="s">
        <v>0</v>
      </c>
      <c r="C126" s="36" t="s">
        <v>1</v>
      </c>
      <c r="D126" s="36" t="s">
        <v>2</v>
      </c>
      <c r="E126" s="36" t="s">
        <v>3</v>
      </c>
      <c r="F126" s="37" t="s">
        <v>12</v>
      </c>
      <c r="G126" s="157" t="s">
        <v>4</v>
      </c>
      <c r="H126" s="219"/>
      <c r="I126" s="219"/>
      <c r="J126" s="219"/>
      <c r="K126" s="219"/>
      <c r="L126" s="219"/>
      <c r="M126" s="219"/>
      <c r="N126" s="219"/>
      <c r="O126" s="219"/>
      <c r="P126" s="219"/>
      <c r="Q126" s="219"/>
      <c r="R126" s="219"/>
    </row>
    <row r="127" spans="1:18" s="33" customFormat="1" ht="12" x14ac:dyDescent="0.25">
      <c r="A127" s="33" t="s">
        <v>88</v>
      </c>
      <c r="B127" s="94" t="s">
        <v>5</v>
      </c>
      <c r="C127" s="110">
        <f>$E$14</f>
        <v>0</v>
      </c>
      <c r="D127" s="111"/>
      <c r="E127" s="112">
        <f>Table19[[#This Row],[Hourly Rate]]*Table19[[#This Row],['# of Hours]]</f>
        <v>0</v>
      </c>
      <c r="F127" s="125"/>
      <c r="G127" s="114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</row>
    <row r="128" spans="1:18" s="33" customFormat="1" ht="12" x14ac:dyDescent="0.25">
      <c r="A128" s="33" t="s">
        <v>89</v>
      </c>
      <c r="B128" s="95" t="s">
        <v>6</v>
      </c>
      <c r="C128" s="115">
        <f>$E$15</f>
        <v>0</v>
      </c>
      <c r="D128" s="116"/>
      <c r="E128" s="117">
        <f>Table19[[#This Row],[Hourly Rate]]*Table19[[#This Row],['# of Hours]]</f>
        <v>0</v>
      </c>
      <c r="F128" s="118"/>
      <c r="G128" s="119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</row>
    <row r="129" spans="1:18" s="33" customFormat="1" ht="12" x14ac:dyDescent="0.25">
      <c r="A129" s="33" t="s">
        <v>90</v>
      </c>
      <c r="B129" s="95" t="s">
        <v>7</v>
      </c>
      <c r="C129" s="115">
        <f>$E$16</f>
        <v>0</v>
      </c>
      <c r="D129" s="116"/>
      <c r="E129" s="117">
        <f>Table19[[#This Row],[Hourly Rate]]*Table19[[#This Row],['# of Hours]]</f>
        <v>0</v>
      </c>
      <c r="F129" s="118"/>
      <c r="G129" s="119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</row>
    <row r="130" spans="1:18" s="33" customFormat="1" ht="12" x14ac:dyDescent="0.25">
      <c r="A130" s="33" t="s">
        <v>173</v>
      </c>
      <c r="B130" s="95" t="s">
        <v>10</v>
      </c>
      <c r="C130" s="130">
        <f>$E$19</f>
        <v>0</v>
      </c>
      <c r="D130" s="116"/>
      <c r="E130" s="117">
        <f>Table19[[#This Row],[Hourly Rate]]*Table19[[#This Row],['# of Hours]]</f>
        <v>0</v>
      </c>
      <c r="F130" s="118"/>
      <c r="G130" s="119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</row>
    <row r="131" spans="1:18" s="33" customFormat="1" ht="12" x14ac:dyDescent="0.25">
      <c r="A131" s="33" t="s">
        <v>174</v>
      </c>
      <c r="B131" s="95" t="s">
        <v>11</v>
      </c>
      <c r="C131" s="130">
        <f>$E$20</f>
        <v>0</v>
      </c>
      <c r="D131" s="116"/>
      <c r="E131" s="117">
        <f>Table19[[#This Row],[Hourly Rate]]*Table19[[#This Row],['# of Hours]]</f>
        <v>0</v>
      </c>
      <c r="F131" s="118"/>
      <c r="G131" s="119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</row>
    <row r="132" spans="1:18" s="33" customFormat="1" ht="12" x14ac:dyDescent="0.25">
      <c r="A132" s="33" t="s">
        <v>175</v>
      </c>
      <c r="B132" s="95" t="s">
        <v>24</v>
      </c>
      <c r="C132" s="130">
        <f>$E$21</f>
        <v>0</v>
      </c>
      <c r="D132" s="116"/>
      <c r="E132" s="117">
        <f>Table19[[#This Row],[Hourly Rate]]*Table19[[#This Row],['# of Hours]]</f>
        <v>0</v>
      </c>
      <c r="F132" s="118"/>
      <c r="G132" s="119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</row>
    <row r="133" spans="1:18" s="33" customFormat="1" ht="12" x14ac:dyDescent="0.25">
      <c r="A133" s="33" t="s">
        <v>176</v>
      </c>
      <c r="B133" s="217">
        <f>$B$22</f>
        <v>0</v>
      </c>
      <c r="C133" s="115">
        <f>$E$22</f>
        <v>0</v>
      </c>
      <c r="D133" s="116"/>
      <c r="E133" s="117">
        <f>Table19[[#This Row],[Hourly Rate]]*Table19[[#This Row],['# of Hours]]</f>
        <v>0</v>
      </c>
      <c r="F133" s="118"/>
      <c r="G133" s="119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</row>
    <row r="134" spans="1:18" s="33" customFormat="1" ht="12" x14ac:dyDescent="0.25">
      <c r="A134" s="33" t="s">
        <v>177</v>
      </c>
      <c r="B134" s="109" t="s">
        <v>228</v>
      </c>
      <c r="C134" s="124"/>
      <c r="D134" s="124"/>
      <c r="E134" s="91">
        <f>(SUM(E126:E133))*$D$13</f>
        <v>0</v>
      </c>
      <c r="F134" s="131"/>
      <c r="G134" s="32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</row>
    <row r="135" spans="1:18" s="33" customFormat="1" ht="12" x14ac:dyDescent="0.25">
      <c r="C135" s="34" t="s">
        <v>220</v>
      </c>
      <c r="D135" s="90">
        <f>(SUBTOTAL(109,Table19['# of Hours]))-D134</f>
        <v>0</v>
      </c>
      <c r="E135" s="13">
        <f>SUBTOTAL(109,Table19[Estimated Costs])</f>
        <v>0</v>
      </c>
      <c r="F135" s="31"/>
      <c r="G135" s="32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</row>
    <row r="136" spans="1:18" ht="6" customHeight="1" x14ac:dyDescent="0.3">
      <c r="B136" s="30"/>
      <c r="C136" s="30"/>
      <c r="D136" s="30"/>
      <c r="E136" s="30"/>
      <c r="F136" s="30"/>
      <c r="G136" s="30"/>
    </row>
    <row r="137" spans="1:18" s="215" customFormat="1" ht="13.8" x14ac:dyDescent="0.3">
      <c r="B137" s="156" t="s">
        <v>52</v>
      </c>
      <c r="C137" s="156"/>
      <c r="D137" s="156"/>
      <c r="E137" s="156"/>
      <c r="F137" s="156"/>
      <c r="G137" s="15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</row>
    <row r="138" spans="1:18" ht="6" customHeight="1" x14ac:dyDescent="0.3">
      <c r="B138" s="30"/>
      <c r="C138" s="30"/>
      <c r="D138" s="30"/>
      <c r="E138" s="30"/>
      <c r="F138" s="30"/>
    </row>
    <row r="139" spans="1:18" s="218" customFormat="1" ht="12" x14ac:dyDescent="0.25">
      <c r="B139" s="55" t="s">
        <v>0</v>
      </c>
      <c r="C139" s="56" t="s">
        <v>1</v>
      </c>
      <c r="D139" s="57" t="s">
        <v>2</v>
      </c>
      <c r="E139" s="36" t="s">
        <v>3</v>
      </c>
      <c r="F139" s="58" t="s">
        <v>229</v>
      </c>
      <c r="G139" s="59" t="s">
        <v>4</v>
      </c>
      <c r="H139" s="219"/>
      <c r="I139" s="219"/>
      <c r="J139" s="219"/>
      <c r="K139" s="219"/>
      <c r="L139" s="219"/>
      <c r="M139" s="219"/>
      <c r="N139" s="219"/>
      <c r="O139" s="219"/>
      <c r="P139" s="219"/>
      <c r="Q139" s="219"/>
      <c r="R139" s="219"/>
    </row>
    <row r="140" spans="1:18" s="33" customFormat="1" ht="12" x14ac:dyDescent="0.25">
      <c r="A140" s="33" t="s">
        <v>178</v>
      </c>
      <c r="B140" s="7" t="s">
        <v>25</v>
      </c>
      <c r="C140" s="8"/>
      <c r="D140" s="224"/>
      <c r="E140" s="1"/>
      <c r="F140" s="42"/>
      <c r="G140" s="43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</row>
    <row r="141" spans="1:18" s="33" customFormat="1" ht="12" x14ac:dyDescent="0.25">
      <c r="A141" s="33" t="s">
        <v>179</v>
      </c>
      <c r="B141" s="10" t="s">
        <v>26</v>
      </c>
      <c r="C141" s="11"/>
      <c r="D141" s="225"/>
      <c r="E141" s="2"/>
      <c r="F141" s="44"/>
      <c r="G141" s="45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</row>
    <row r="142" spans="1:18" s="33" customFormat="1" ht="12" x14ac:dyDescent="0.25">
      <c r="A142" s="33" t="s">
        <v>180</v>
      </c>
      <c r="B142" s="10" t="s">
        <v>27</v>
      </c>
      <c r="C142" s="11"/>
      <c r="D142" s="225"/>
      <c r="E142" s="2"/>
      <c r="F142" s="44"/>
      <c r="G142" s="45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</row>
    <row r="143" spans="1:18" s="33" customFormat="1" ht="12" x14ac:dyDescent="0.25">
      <c r="A143" s="33" t="s">
        <v>181</v>
      </c>
      <c r="B143" s="10" t="s">
        <v>64</v>
      </c>
      <c r="C143" s="11"/>
      <c r="D143" s="225"/>
      <c r="E143" s="2"/>
      <c r="F143" s="44"/>
      <c r="G143" s="45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</row>
    <row r="144" spans="1:18" s="33" customFormat="1" ht="12" x14ac:dyDescent="0.25">
      <c r="A144" s="33" t="s">
        <v>182</v>
      </c>
      <c r="B144" s="3"/>
      <c r="C144" s="4"/>
      <c r="D144" s="133"/>
      <c r="E144" s="6"/>
      <c r="F144" s="44"/>
      <c r="G144" s="45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</row>
    <row r="145" spans="1:18" ht="12" customHeight="1" x14ac:dyDescent="0.3">
      <c r="A145" s="33" t="s">
        <v>183</v>
      </c>
      <c r="C145" s="51"/>
      <c r="D145" s="34" t="s">
        <v>219</v>
      </c>
      <c r="E145" s="13">
        <f>SUBTOTAL(109,Table110[Estimated Costs])</f>
        <v>0</v>
      </c>
      <c r="F145" s="60"/>
      <c r="G145" s="48"/>
    </row>
    <row r="146" spans="1:18" ht="7.95" customHeight="1" x14ac:dyDescent="0.3">
      <c r="A146" s="33"/>
      <c r="B146" s="34"/>
      <c r="C146" s="51"/>
      <c r="D146" s="52"/>
      <c r="E146" s="53"/>
      <c r="F146" s="49"/>
      <c r="G146" s="50"/>
    </row>
    <row r="147" spans="1:18" s="215" customFormat="1" ht="13.8" x14ac:dyDescent="0.3">
      <c r="B147" s="156" t="s">
        <v>53</v>
      </c>
      <c r="C147" s="156"/>
      <c r="D147" s="156"/>
      <c r="E147" s="156"/>
      <c r="F147" s="156"/>
      <c r="G147" s="15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</row>
    <row r="148" spans="1:18" ht="6" customHeight="1" x14ac:dyDescent="0.3">
      <c r="B148" s="30"/>
      <c r="C148" s="30"/>
      <c r="D148" s="30"/>
      <c r="E148" s="30"/>
      <c r="F148" s="30"/>
      <c r="G148" s="30"/>
    </row>
    <row r="149" spans="1:18" s="33" customFormat="1" ht="12" x14ac:dyDescent="0.25">
      <c r="B149" s="36" t="s">
        <v>0</v>
      </c>
      <c r="C149" s="36" t="s">
        <v>33</v>
      </c>
      <c r="D149" s="36" t="s">
        <v>34</v>
      </c>
      <c r="E149" s="36" t="s">
        <v>3</v>
      </c>
      <c r="F149" s="37" t="s">
        <v>32</v>
      </c>
      <c r="G149" s="157" t="s">
        <v>4</v>
      </c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</row>
    <row r="150" spans="1:18" s="33" customFormat="1" ht="12" x14ac:dyDescent="0.25">
      <c r="A150" s="33" t="s">
        <v>184</v>
      </c>
      <c r="B150" s="7" t="s">
        <v>28</v>
      </c>
      <c r="C150" s="1"/>
      <c r="D150" s="111"/>
      <c r="E150" s="112">
        <f>Table111[[#This Row],[Cost per Unit]]*Table111[[#This Row],['# Units]]</f>
        <v>0</v>
      </c>
      <c r="F150" s="125"/>
      <c r="G150" s="114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</row>
    <row r="151" spans="1:18" s="33" customFormat="1" ht="12" x14ac:dyDescent="0.25">
      <c r="A151" s="33" t="s">
        <v>185</v>
      </c>
      <c r="B151" s="134" t="s">
        <v>29</v>
      </c>
      <c r="C151" s="2"/>
      <c r="D151" s="116"/>
      <c r="E151" s="117">
        <f>Table111[[#This Row],[Cost per Unit]]*Table111[[#This Row],['# Units]]</f>
        <v>0</v>
      </c>
      <c r="F151" s="118"/>
      <c r="G151" s="119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</row>
    <row r="152" spans="1:18" s="33" customFormat="1" ht="12" x14ac:dyDescent="0.25">
      <c r="A152" s="33" t="s">
        <v>186</v>
      </c>
      <c r="B152" s="134" t="s">
        <v>30</v>
      </c>
      <c r="C152" s="2"/>
      <c r="D152" s="116"/>
      <c r="E152" s="117">
        <f>Table111[[#This Row],[Cost per Unit]]*Table111[[#This Row],['# Units]]</f>
        <v>0</v>
      </c>
      <c r="F152" s="118"/>
      <c r="G152" s="119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</row>
    <row r="153" spans="1:18" s="33" customFormat="1" ht="12" x14ac:dyDescent="0.25">
      <c r="A153" s="33" t="s">
        <v>187</v>
      </c>
      <c r="B153" s="134" t="s">
        <v>31</v>
      </c>
      <c r="C153" s="2"/>
      <c r="D153" s="116"/>
      <c r="E153" s="117">
        <f>Table111[[#This Row],[Cost per Unit]]*Table111[[#This Row],['# Units]]</f>
        <v>0</v>
      </c>
      <c r="F153" s="118"/>
      <c r="G153" s="119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</row>
    <row r="154" spans="1:18" s="33" customFormat="1" ht="12" x14ac:dyDescent="0.25">
      <c r="A154" s="33" t="s">
        <v>188</v>
      </c>
      <c r="B154" s="10" t="s">
        <v>62</v>
      </c>
      <c r="C154" s="135"/>
      <c r="D154" s="116"/>
      <c r="E154" s="121">
        <f>Table111[[#This Row],[Cost per Unit]]*Table111[[#This Row],['# Units]]</f>
        <v>0</v>
      </c>
      <c r="F154" s="118"/>
      <c r="G154" s="119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</row>
    <row r="155" spans="1:18" s="33" customFormat="1" ht="12" x14ac:dyDescent="0.25">
      <c r="A155" s="33" t="s">
        <v>189</v>
      </c>
      <c r="B155" s="10" t="s">
        <v>63</v>
      </c>
      <c r="C155" s="135"/>
      <c r="D155" s="116"/>
      <c r="E155" s="121">
        <f>Table111[[#This Row],[Cost per Unit]]*Table111[[#This Row],['# Units]]</f>
        <v>0</v>
      </c>
      <c r="F155" s="118"/>
      <c r="G155" s="119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</row>
    <row r="156" spans="1:18" s="33" customFormat="1" ht="12" x14ac:dyDescent="0.25">
      <c r="A156" s="33" t="s">
        <v>190</v>
      </c>
      <c r="B156" s="3"/>
      <c r="C156" s="6"/>
      <c r="D156" s="132"/>
      <c r="E156" s="136">
        <f>Table111[[#This Row],[Cost per Unit]]*Table111[[#This Row],['# Units]]</f>
        <v>0</v>
      </c>
      <c r="F156" s="137"/>
      <c r="G156" s="138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</row>
    <row r="157" spans="1:18" s="33" customFormat="1" ht="12" x14ac:dyDescent="0.25">
      <c r="A157" s="33" t="s">
        <v>191</v>
      </c>
      <c r="C157" s="51"/>
      <c r="D157" s="34" t="s">
        <v>218</v>
      </c>
      <c r="E157" s="13">
        <f>SUBTOTAL(109,Table111[Estimated Costs])</f>
        <v>0</v>
      </c>
      <c r="F157" s="31"/>
      <c r="G157" s="32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</row>
    <row r="158" spans="1:18" ht="6" customHeight="1" x14ac:dyDescent="0.3">
      <c r="B158" s="30"/>
      <c r="C158" s="30"/>
      <c r="D158" s="30"/>
      <c r="E158" s="30"/>
      <c r="F158" s="30"/>
      <c r="G158" s="30"/>
    </row>
    <row r="159" spans="1:18" s="215" customFormat="1" ht="13.8" x14ac:dyDescent="0.3">
      <c r="B159" s="156" t="s">
        <v>54</v>
      </c>
      <c r="C159" s="156"/>
      <c r="D159" s="156"/>
      <c r="E159" s="156"/>
      <c r="F159" s="156"/>
      <c r="G159" s="15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</row>
    <row r="160" spans="1:18" ht="6" customHeight="1" x14ac:dyDescent="0.3">
      <c r="B160" s="30"/>
      <c r="C160" s="30"/>
      <c r="D160" s="30"/>
      <c r="E160" s="30"/>
      <c r="F160" s="30"/>
      <c r="G160" s="30"/>
    </row>
    <row r="161" spans="1:18" s="33" customFormat="1" ht="12" customHeight="1" x14ac:dyDescent="0.25">
      <c r="B161" s="163" t="s">
        <v>65</v>
      </c>
      <c r="C161" s="163"/>
      <c r="D161" s="163"/>
      <c r="E161" s="157" t="s">
        <v>66</v>
      </c>
      <c r="F161" s="167" t="s">
        <v>87</v>
      </c>
      <c r="G161" s="168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</row>
    <row r="162" spans="1:18" s="33" customFormat="1" ht="12" customHeight="1" x14ac:dyDescent="0.25">
      <c r="B162" s="164"/>
      <c r="C162" s="165"/>
      <c r="D162" s="166"/>
      <c r="E162" s="139"/>
      <c r="F162" s="226"/>
      <c r="G162" s="227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</row>
    <row r="163" spans="1:18" s="33" customFormat="1" ht="12" customHeight="1" x14ac:dyDescent="0.25">
      <c r="B163" s="175"/>
      <c r="C163" s="176"/>
      <c r="D163" s="177"/>
      <c r="E163" s="140"/>
      <c r="F163" s="44"/>
      <c r="G163" s="45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</row>
    <row r="164" spans="1:18" s="33" customFormat="1" ht="12" customHeight="1" x14ac:dyDescent="0.25">
      <c r="B164" s="175"/>
      <c r="C164" s="176"/>
      <c r="D164" s="177"/>
      <c r="E164" s="140"/>
      <c r="F164" s="44"/>
      <c r="G164" s="45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</row>
    <row r="165" spans="1:18" s="33" customFormat="1" ht="12" customHeight="1" x14ac:dyDescent="0.25">
      <c r="B165" s="175"/>
      <c r="C165" s="176"/>
      <c r="D165" s="177"/>
      <c r="E165" s="140"/>
      <c r="F165" s="44"/>
      <c r="G165" s="45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</row>
    <row r="166" spans="1:18" s="33" customFormat="1" ht="12" customHeight="1" x14ac:dyDescent="0.25">
      <c r="B166" s="175"/>
      <c r="C166" s="176"/>
      <c r="D166" s="177"/>
      <c r="E166" s="140"/>
      <c r="F166" s="44"/>
      <c r="G166" s="45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</row>
    <row r="167" spans="1:18" s="33" customFormat="1" ht="12" customHeight="1" x14ac:dyDescent="0.25">
      <c r="B167" s="172"/>
      <c r="C167" s="173"/>
      <c r="D167" s="174"/>
      <c r="E167" s="141"/>
      <c r="F167" s="228"/>
      <c r="G167" s="229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</row>
    <row r="168" spans="1:18" s="33" customFormat="1" ht="6" customHeight="1" x14ac:dyDescent="0.25">
      <c r="B168" s="61"/>
      <c r="C168" s="61"/>
      <c r="D168" s="61"/>
      <c r="E168" s="61"/>
      <c r="F168" s="61"/>
      <c r="G168" s="62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</row>
    <row r="169" spans="1:18" s="33" customFormat="1" ht="12" customHeight="1" x14ac:dyDescent="0.25">
      <c r="D169" s="63" t="s">
        <v>45</v>
      </c>
      <c r="E169" s="230">
        <f>NETWORKDAYS(E162,E167)</f>
        <v>0</v>
      </c>
      <c r="F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</row>
    <row r="170" spans="1:18" ht="6" customHeight="1" x14ac:dyDescent="0.3">
      <c r="B170" s="30"/>
      <c r="C170" s="30"/>
      <c r="D170" s="30"/>
      <c r="E170" s="30"/>
      <c r="F170" s="30"/>
      <c r="G170" s="30"/>
    </row>
    <row r="171" spans="1:18" s="215" customFormat="1" ht="13.8" x14ac:dyDescent="0.3">
      <c r="B171" s="154" t="s">
        <v>55</v>
      </c>
      <c r="C171" s="154"/>
      <c r="D171" s="154"/>
      <c r="E171" s="154"/>
      <c r="F171" s="154"/>
      <c r="G171" s="154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</row>
    <row r="172" spans="1:18" ht="6" customHeight="1" x14ac:dyDescent="0.3">
      <c r="B172" s="30"/>
      <c r="C172" s="30"/>
      <c r="D172" s="30"/>
      <c r="E172" s="30"/>
      <c r="F172" s="30"/>
      <c r="G172" s="30"/>
    </row>
    <row r="173" spans="1:18" s="231" customFormat="1" ht="36.75" customHeight="1" x14ac:dyDescent="0.3">
      <c r="B173" s="191" t="s">
        <v>0</v>
      </c>
      <c r="C173" s="192"/>
      <c r="D173" s="193"/>
      <c r="E173" s="83" t="s">
        <v>46</v>
      </c>
      <c r="F173" s="83" t="s">
        <v>35</v>
      </c>
      <c r="G173" s="83" t="s">
        <v>36</v>
      </c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</row>
    <row r="174" spans="1:18" ht="24" customHeight="1" x14ac:dyDescent="0.3">
      <c r="A174" s="35" t="s">
        <v>192</v>
      </c>
      <c r="B174" s="194" t="s">
        <v>59</v>
      </c>
      <c r="C174" s="195"/>
      <c r="D174" s="196"/>
      <c r="E174" s="14">
        <f>E36</f>
        <v>0</v>
      </c>
      <c r="F174" s="15">
        <f>D36</f>
        <v>0</v>
      </c>
      <c r="G174" s="64"/>
    </row>
    <row r="175" spans="1:18" ht="12" customHeight="1" x14ac:dyDescent="0.3">
      <c r="A175" s="35" t="s">
        <v>193</v>
      </c>
      <c r="B175" s="197" t="s">
        <v>47</v>
      </c>
      <c r="C175" s="198"/>
      <c r="D175" s="199"/>
      <c r="E175" s="16">
        <f>E50</f>
        <v>0</v>
      </c>
      <c r="F175" s="17">
        <f>D50</f>
        <v>0</v>
      </c>
      <c r="G175" s="65"/>
    </row>
    <row r="176" spans="1:18" ht="24" customHeight="1" x14ac:dyDescent="0.3">
      <c r="A176" s="35" t="s">
        <v>194</v>
      </c>
      <c r="B176" s="197" t="s">
        <v>76</v>
      </c>
      <c r="C176" s="198"/>
      <c r="D176" s="199"/>
      <c r="E176" s="16">
        <f>E64</f>
        <v>0</v>
      </c>
      <c r="F176" s="17">
        <f>D64</f>
        <v>0</v>
      </c>
      <c r="G176" s="65"/>
    </row>
    <row r="177" spans="1:18" ht="24.75" customHeight="1" x14ac:dyDescent="0.3">
      <c r="A177" s="35" t="s">
        <v>195</v>
      </c>
      <c r="B177" s="197" t="s">
        <v>235</v>
      </c>
      <c r="C177" s="198"/>
      <c r="D177" s="199"/>
      <c r="E177" s="16">
        <f>E82</f>
        <v>0</v>
      </c>
      <c r="F177" s="103"/>
      <c r="G177" s="65"/>
    </row>
    <row r="178" spans="1:18" ht="12" customHeight="1" x14ac:dyDescent="0.3">
      <c r="A178" s="35" t="s">
        <v>196</v>
      </c>
      <c r="B178" s="200" t="s">
        <v>48</v>
      </c>
      <c r="C178" s="201"/>
      <c r="D178" s="202"/>
      <c r="E178" s="146">
        <f>E96</f>
        <v>0</v>
      </c>
      <c r="F178" s="18">
        <f>D96</f>
        <v>0</v>
      </c>
      <c r="G178" s="66"/>
    </row>
    <row r="179" spans="1:18" ht="12" customHeight="1" thickBot="1" x14ac:dyDescent="0.35">
      <c r="A179" s="35" t="s">
        <v>197</v>
      </c>
      <c r="B179" s="203" t="s">
        <v>230</v>
      </c>
      <c r="C179" s="204"/>
      <c r="D179" s="205"/>
      <c r="E179" s="21">
        <f>SUM(E174:E178)</f>
        <v>0</v>
      </c>
      <c r="F179" s="19">
        <f>F174+F175+F176+F178</f>
        <v>0</v>
      </c>
      <c r="G179" s="67">
        <f>SUM(G174:G178)</f>
        <v>0</v>
      </c>
    </row>
    <row r="180" spans="1:18" ht="12" customHeight="1" thickTop="1" x14ac:dyDescent="0.3">
      <c r="A180" s="35" t="s">
        <v>198</v>
      </c>
      <c r="B180" s="206" t="s">
        <v>49</v>
      </c>
      <c r="C180" s="207"/>
      <c r="D180" s="208"/>
      <c r="E180" s="147">
        <f>E109</f>
        <v>0</v>
      </c>
      <c r="F180" s="20">
        <f>D109</f>
        <v>0</v>
      </c>
      <c r="G180" s="68"/>
    </row>
    <row r="181" spans="1:18" ht="12" customHeight="1" x14ac:dyDescent="0.3">
      <c r="A181" s="35" t="s">
        <v>199</v>
      </c>
      <c r="B181" s="197" t="s">
        <v>50</v>
      </c>
      <c r="C181" s="198"/>
      <c r="D181" s="199"/>
      <c r="E181" s="16">
        <f>E122</f>
        <v>0</v>
      </c>
      <c r="F181" s="17">
        <f>D122</f>
        <v>0</v>
      </c>
      <c r="G181" s="65"/>
    </row>
    <row r="182" spans="1:18" ht="12" customHeight="1" x14ac:dyDescent="0.3">
      <c r="A182" s="35" t="s">
        <v>200</v>
      </c>
      <c r="B182" s="197" t="s">
        <v>51</v>
      </c>
      <c r="C182" s="198"/>
      <c r="D182" s="199"/>
      <c r="E182" s="16">
        <f>E135</f>
        <v>0</v>
      </c>
      <c r="F182" s="17">
        <f>D135</f>
        <v>0</v>
      </c>
      <c r="G182" s="65"/>
    </row>
    <row r="183" spans="1:18" ht="12" customHeight="1" x14ac:dyDescent="0.3">
      <c r="A183" s="35" t="s">
        <v>201</v>
      </c>
      <c r="B183" s="200" t="s">
        <v>77</v>
      </c>
      <c r="C183" s="201"/>
      <c r="D183" s="202"/>
      <c r="E183" s="146">
        <f>E145</f>
        <v>0</v>
      </c>
      <c r="F183" s="103"/>
      <c r="G183" s="66"/>
    </row>
    <row r="184" spans="1:18" ht="12" customHeight="1" thickBot="1" x14ac:dyDescent="0.35">
      <c r="A184" s="35" t="s">
        <v>202</v>
      </c>
      <c r="B184" s="203" t="s">
        <v>231</v>
      </c>
      <c r="C184" s="204"/>
      <c r="D184" s="205"/>
      <c r="E184" s="21">
        <f>SUM(E180:E183)</f>
        <v>0</v>
      </c>
      <c r="F184" s="19">
        <f>F180+F181+F182</f>
        <v>0</v>
      </c>
      <c r="G184" s="67">
        <f>SUM(G180:G183)</f>
        <v>0</v>
      </c>
    </row>
    <row r="185" spans="1:18" ht="12" customHeight="1" thickTop="1" x14ac:dyDescent="0.3">
      <c r="A185" s="35" t="s">
        <v>203</v>
      </c>
      <c r="B185" s="209" t="s">
        <v>53</v>
      </c>
      <c r="C185" s="210"/>
      <c r="D185" s="211"/>
      <c r="E185" s="22">
        <f>E157</f>
        <v>0</v>
      </c>
      <c r="F185" s="103"/>
      <c r="G185" s="69"/>
    </row>
    <row r="186" spans="1:18" ht="12" customHeight="1" thickBot="1" x14ac:dyDescent="0.35">
      <c r="A186" s="35" t="s">
        <v>204</v>
      </c>
      <c r="B186" s="212" t="s">
        <v>72</v>
      </c>
      <c r="C186" s="213"/>
      <c r="D186" s="214"/>
      <c r="E186" s="23">
        <f>E179+E184+E185</f>
        <v>0</v>
      </c>
      <c r="F186" s="19">
        <f>F179+F184</f>
        <v>0</v>
      </c>
      <c r="G186" s="70">
        <f>SUM(G179,G184,G185)</f>
        <v>0</v>
      </c>
    </row>
    <row r="187" spans="1:18" ht="6" customHeight="1" thickTop="1" x14ac:dyDescent="0.3">
      <c r="B187" s="30"/>
      <c r="C187" s="30"/>
      <c r="D187" s="30"/>
      <c r="E187" s="30"/>
      <c r="F187" s="30"/>
      <c r="G187" s="30"/>
    </row>
    <row r="188" spans="1:18" s="215" customFormat="1" ht="13.8" x14ac:dyDescent="0.3">
      <c r="B188" s="156" t="s">
        <v>56</v>
      </c>
      <c r="C188" s="156"/>
      <c r="D188" s="156"/>
      <c r="E188" s="156"/>
      <c r="F188" s="156"/>
      <c r="G188" s="15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</row>
    <row r="189" spans="1:18" ht="6" customHeight="1" x14ac:dyDescent="0.3">
      <c r="B189" s="30"/>
      <c r="C189" s="30"/>
      <c r="D189" s="30"/>
      <c r="E189" s="30"/>
      <c r="F189" s="30"/>
      <c r="G189" s="30"/>
    </row>
    <row r="190" spans="1:18" s="33" customFormat="1" ht="12" x14ac:dyDescent="0.25">
      <c r="B190" s="36" t="s">
        <v>0</v>
      </c>
      <c r="C190" s="36" t="s">
        <v>33</v>
      </c>
      <c r="D190" s="36" t="s">
        <v>34</v>
      </c>
      <c r="E190" s="36" t="s">
        <v>3</v>
      </c>
      <c r="F190" s="37" t="s">
        <v>32</v>
      </c>
      <c r="G190" s="157" t="s">
        <v>4</v>
      </c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</row>
    <row r="191" spans="1:18" s="33" customFormat="1" ht="12" x14ac:dyDescent="0.25">
      <c r="A191" s="33" t="s">
        <v>205</v>
      </c>
      <c r="B191" s="7" t="s">
        <v>67</v>
      </c>
      <c r="C191" s="1"/>
      <c r="D191" s="111"/>
      <c r="E191" s="112">
        <f>Table11116[[#This Row],[Cost per Unit]]*Table11116[[#This Row],['# Units]]</f>
        <v>0</v>
      </c>
      <c r="F191" s="125"/>
      <c r="G191" s="114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</row>
    <row r="192" spans="1:18" s="33" customFormat="1" ht="12" x14ac:dyDescent="0.25">
      <c r="A192" s="33" t="s">
        <v>206</v>
      </c>
      <c r="B192" s="3"/>
      <c r="C192" s="6"/>
      <c r="D192" s="132"/>
      <c r="E192" s="136">
        <f>Table11116[[#This Row],[Cost per Unit]]*Table11116[[#This Row],['# Units]]</f>
        <v>0</v>
      </c>
      <c r="F192" s="137"/>
      <c r="G192" s="138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</row>
    <row r="193" spans="1:18" s="33" customFormat="1" ht="12" x14ac:dyDescent="0.25">
      <c r="A193" s="33" t="s">
        <v>207</v>
      </c>
      <c r="C193" s="51"/>
      <c r="D193" s="34" t="s">
        <v>217</v>
      </c>
      <c r="E193" s="24">
        <f>SUBTOTAL(109,Table11116[Estimated Costs])</f>
        <v>0</v>
      </c>
      <c r="F193" s="233">
        <f>SUBTOTAL(109,Table11116[Units])</f>
        <v>0</v>
      </c>
      <c r="G193" s="234">
        <f>SUBTOTAL(109,Table11116[Costs])</f>
        <v>0</v>
      </c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</row>
    <row r="194" spans="1:18" ht="6" customHeight="1" x14ac:dyDescent="0.3">
      <c r="B194" s="30"/>
      <c r="C194" s="30"/>
      <c r="D194" s="30"/>
      <c r="E194" s="30"/>
      <c r="F194" s="30"/>
      <c r="G194" s="30"/>
    </row>
    <row r="195" spans="1:18" s="222" customFormat="1" x14ac:dyDescent="0.3">
      <c r="B195" s="171" t="s">
        <v>68</v>
      </c>
      <c r="C195" s="171"/>
      <c r="D195" s="171"/>
      <c r="E195" s="171"/>
      <c r="F195" s="171"/>
      <c r="G195" s="171"/>
      <c r="H195" s="223"/>
      <c r="I195" s="223"/>
      <c r="J195" s="223"/>
      <c r="K195" s="223"/>
      <c r="L195" s="223"/>
      <c r="M195" s="223"/>
      <c r="N195" s="223"/>
      <c r="O195" s="223"/>
      <c r="P195" s="223"/>
      <c r="Q195" s="223"/>
      <c r="R195" s="223"/>
    </row>
    <row r="196" spans="1:18" ht="6" customHeight="1" x14ac:dyDescent="0.3">
      <c r="B196" s="71"/>
      <c r="C196" s="71"/>
      <c r="D196" s="71"/>
      <c r="E196" s="71"/>
      <c r="F196" s="71"/>
      <c r="G196" s="71"/>
    </row>
    <row r="197" spans="1:18" ht="12" customHeight="1" x14ac:dyDescent="0.3">
      <c r="A197" s="35" t="s">
        <v>208</v>
      </c>
      <c r="B197" s="183" t="s">
        <v>73</v>
      </c>
      <c r="C197" s="183"/>
      <c r="D197" s="183"/>
      <c r="E197" s="142">
        <f>E186</f>
        <v>0</v>
      </c>
      <c r="F197" s="72"/>
      <c r="G197" s="71"/>
    </row>
    <row r="198" spans="1:18" ht="12" customHeight="1" x14ac:dyDescent="0.3">
      <c r="A198" s="35" t="s">
        <v>209</v>
      </c>
      <c r="B198" s="184" t="s">
        <v>69</v>
      </c>
      <c r="C198" s="184"/>
      <c r="D198" s="184"/>
      <c r="E198" s="143">
        <f>E193</f>
        <v>0</v>
      </c>
      <c r="F198" s="72"/>
      <c r="G198" s="71"/>
    </row>
    <row r="199" spans="1:18" ht="12" customHeight="1" x14ac:dyDescent="0.3">
      <c r="A199" s="35" t="s">
        <v>210</v>
      </c>
      <c r="B199" s="184" t="s">
        <v>70</v>
      </c>
      <c r="C199" s="184"/>
      <c r="D199" s="184"/>
      <c r="E199" s="144"/>
      <c r="F199" s="73"/>
      <c r="G199" s="235" t="s">
        <v>233</v>
      </c>
    </row>
    <row r="200" spans="1:18" ht="12" customHeight="1" x14ac:dyDescent="0.3">
      <c r="A200" s="35" t="s">
        <v>211</v>
      </c>
      <c r="B200" s="185" t="s">
        <v>71</v>
      </c>
      <c r="C200" s="185"/>
      <c r="D200" s="185"/>
      <c r="E200" s="145"/>
      <c r="F200" s="235" t="s">
        <v>233</v>
      </c>
      <c r="G200" s="71"/>
    </row>
    <row r="201" spans="1:18" ht="12" customHeight="1" x14ac:dyDescent="0.3">
      <c r="A201" s="35" t="s">
        <v>212</v>
      </c>
      <c r="B201" s="187" t="s">
        <v>40</v>
      </c>
      <c r="C201" s="187"/>
      <c r="D201" s="187"/>
      <c r="E201" s="25">
        <f>SUM(E197:E200)</f>
        <v>0</v>
      </c>
      <c r="F201" s="74"/>
      <c r="G201" s="71"/>
    </row>
    <row r="202" spans="1:18" ht="12" customHeight="1" x14ac:dyDescent="0.3">
      <c r="A202" s="35" t="s">
        <v>213</v>
      </c>
      <c r="B202" s="155" t="s">
        <v>78</v>
      </c>
      <c r="C202" s="71"/>
      <c r="D202" s="71"/>
      <c r="E202" s="75"/>
      <c r="F202" s="75"/>
      <c r="G202" s="71"/>
    </row>
    <row r="203" spans="1:18" ht="12" customHeight="1" x14ac:dyDescent="0.3">
      <c r="A203" s="35" t="s">
        <v>214</v>
      </c>
      <c r="B203" s="186" t="s">
        <v>79</v>
      </c>
      <c r="C203" s="186"/>
      <c r="D203" s="186"/>
      <c r="E203" s="26">
        <f>SUM(E35,E49,E63,E95,E108,E121,E134)</f>
        <v>0</v>
      </c>
      <c r="F203" s="75"/>
      <c r="G203" s="71"/>
    </row>
    <row r="204" spans="1:18" ht="12" customHeight="1" x14ac:dyDescent="0.3">
      <c r="A204" s="35" t="s">
        <v>215</v>
      </c>
      <c r="B204" s="155"/>
      <c r="C204" s="155"/>
      <c r="D204" s="155"/>
      <c r="E204" s="72"/>
      <c r="F204" s="75"/>
      <c r="G204" s="71"/>
    </row>
    <row r="205" spans="1:18" ht="12" customHeight="1" x14ac:dyDescent="0.3">
      <c r="A205" s="35" t="s">
        <v>216</v>
      </c>
      <c r="B205" s="186" t="s">
        <v>236</v>
      </c>
      <c r="C205" s="186"/>
      <c r="D205" s="186"/>
      <c r="E205" s="27" t="str">
        <f>IF(E199&lt;1," ",E197/(E199+E200))</f>
        <v xml:space="preserve"> </v>
      </c>
      <c r="F205" s="75"/>
      <c r="G205" s="71"/>
    </row>
    <row r="206" spans="1:18" ht="9" customHeight="1" x14ac:dyDescent="0.3">
      <c r="B206" s="71"/>
      <c r="C206" s="71"/>
      <c r="D206" s="71"/>
      <c r="E206" s="71"/>
      <c r="F206" s="71"/>
      <c r="G206" s="71"/>
    </row>
    <row r="207" spans="1:18" s="222" customFormat="1" x14ac:dyDescent="0.3">
      <c r="B207" s="171" t="s">
        <v>57</v>
      </c>
      <c r="C207" s="171"/>
      <c r="D207" s="171"/>
      <c r="E207" s="171"/>
      <c r="F207" s="171"/>
      <c r="G207" s="171"/>
      <c r="H207" s="223"/>
      <c r="I207" s="223"/>
      <c r="J207" s="223"/>
      <c r="K207" s="223"/>
      <c r="L207" s="223"/>
      <c r="M207" s="223"/>
      <c r="N207" s="223"/>
      <c r="O207" s="223"/>
      <c r="P207" s="223"/>
      <c r="Q207" s="223"/>
      <c r="R207" s="223"/>
    </row>
    <row r="208" spans="1:18" ht="6" customHeight="1" x14ac:dyDescent="0.3">
      <c r="B208" s="71"/>
      <c r="C208" s="71"/>
      <c r="D208" s="71"/>
      <c r="E208" s="71"/>
      <c r="F208" s="71"/>
      <c r="G208" s="71"/>
    </row>
    <row r="209" spans="2:18" ht="23.4" customHeight="1" x14ac:dyDescent="0.3">
      <c r="B209" s="190" t="s">
        <v>237</v>
      </c>
      <c r="C209" s="190"/>
      <c r="D209" s="190"/>
      <c r="E209" s="190"/>
      <c r="F209" s="190"/>
      <c r="G209" s="190"/>
    </row>
    <row r="210" spans="2:18" x14ac:dyDescent="0.3">
      <c r="B210" s="71"/>
      <c r="C210" s="71"/>
      <c r="D210" s="71"/>
      <c r="E210" s="71"/>
      <c r="F210" s="71"/>
      <c r="G210" s="71"/>
    </row>
    <row r="211" spans="2:18" x14ac:dyDescent="0.3">
      <c r="B211" s="236"/>
      <c r="C211" s="236"/>
      <c r="D211" s="236"/>
      <c r="E211" s="71"/>
      <c r="F211" s="236"/>
      <c r="G211" s="236"/>
    </row>
    <row r="212" spans="2:18" x14ac:dyDescent="0.3">
      <c r="B212" s="188" t="s">
        <v>74</v>
      </c>
      <c r="C212" s="188"/>
      <c r="D212" s="188"/>
      <c r="E212" s="71"/>
      <c r="F212" s="189" t="s">
        <v>43</v>
      </c>
      <c r="G212" s="189"/>
    </row>
    <row r="213" spans="2:18" x14ac:dyDescent="0.3">
      <c r="B213" s="237"/>
      <c r="C213" s="237"/>
      <c r="D213" s="71"/>
      <c r="E213" s="71"/>
      <c r="F213" s="71"/>
      <c r="G213" s="71"/>
    </row>
    <row r="214" spans="2:18" x14ac:dyDescent="0.3">
      <c r="B214" s="236"/>
      <c r="C214" s="236"/>
      <c r="D214" s="236"/>
      <c r="E214" s="71"/>
      <c r="F214" s="71"/>
      <c r="G214" s="71"/>
    </row>
    <row r="215" spans="2:18" x14ac:dyDescent="0.3">
      <c r="B215" s="188" t="s">
        <v>44</v>
      </c>
      <c r="C215" s="188"/>
      <c r="D215" s="188"/>
      <c r="E215" s="71"/>
      <c r="F215" s="71"/>
      <c r="G215" s="71"/>
    </row>
    <row r="216" spans="2:18" ht="9" customHeight="1" x14ac:dyDescent="0.3">
      <c r="B216" s="71"/>
      <c r="C216" s="71"/>
      <c r="D216" s="71"/>
      <c r="E216" s="71"/>
      <c r="F216" s="71"/>
      <c r="G216" s="71"/>
    </row>
    <row r="217" spans="2:18" s="222" customFormat="1" x14ac:dyDescent="0.3">
      <c r="B217" s="171" t="s">
        <v>75</v>
      </c>
      <c r="C217" s="171"/>
      <c r="D217" s="171"/>
      <c r="E217" s="171"/>
      <c r="F217" s="171"/>
      <c r="G217" s="171"/>
      <c r="H217" s="223"/>
      <c r="I217" s="223"/>
      <c r="J217" s="223"/>
      <c r="K217" s="223"/>
      <c r="L217" s="223"/>
      <c r="M217" s="223"/>
      <c r="N217" s="223"/>
      <c r="O217" s="223"/>
      <c r="P217" s="223"/>
      <c r="Q217" s="223"/>
      <c r="R217" s="223"/>
    </row>
    <row r="218" spans="2:18" ht="27.6" customHeight="1" x14ac:dyDescent="0.3">
      <c r="B218" s="76"/>
      <c r="C218" s="76"/>
      <c r="D218" s="76"/>
      <c r="E218" s="30"/>
      <c r="F218" s="76"/>
      <c r="G218" s="76"/>
    </row>
    <row r="219" spans="2:18" x14ac:dyDescent="0.3">
      <c r="B219" s="188" t="s">
        <v>81</v>
      </c>
      <c r="C219" s="188"/>
      <c r="D219" s="188"/>
      <c r="E219" s="71"/>
      <c r="F219" s="189" t="s">
        <v>43</v>
      </c>
      <c r="G219" s="189"/>
    </row>
    <row r="220" spans="2:18" x14ac:dyDescent="0.3">
      <c r="B220" s="30"/>
      <c r="C220" s="30"/>
      <c r="D220" s="30"/>
      <c r="E220" s="30"/>
      <c r="F220" s="30"/>
      <c r="G220" s="30"/>
    </row>
  </sheetData>
  <sheetProtection algorithmName="SHA-512" hashValue="mbHJuLl9STyisABU1HFISXQJm1+lD0IyF8Qr9BzQYUeufB9S8P7t3qgt7zZY/peg40ObzjcR7wyqJVCv/vM05A==" saltValue="+saPa2QGRHSmoDRknDVdNQ==" spinCount="100000" sheet="1" insertRows="0" selectLockedCells="1"/>
  <mergeCells count="58">
    <mergeCell ref="B219:D219"/>
    <mergeCell ref="F219:G219"/>
    <mergeCell ref="B173:D173"/>
    <mergeCell ref="B174:D174"/>
    <mergeCell ref="B175:D175"/>
    <mergeCell ref="B176:D176"/>
    <mergeCell ref="B177:D177"/>
    <mergeCell ref="B178:D178"/>
    <mergeCell ref="B179:D179"/>
    <mergeCell ref="B180:D180"/>
    <mergeCell ref="B181:D181"/>
    <mergeCell ref="B182:D182"/>
    <mergeCell ref="B183:D183"/>
    <mergeCell ref="B184:D184"/>
    <mergeCell ref="B185:D185"/>
    <mergeCell ref="B186:D186"/>
    <mergeCell ref="B217:G217"/>
    <mergeCell ref="B197:D197"/>
    <mergeCell ref="B198:D198"/>
    <mergeCell ref="B199:D199"/>
    <mergeCell ref="B200:D200"/>
    <mergeCell ref="B203:D203"/>
    <mergeCell ref="B201:D201"/>
    <mergeCell ref="B205:D205"/>
    <mergeCell ref="B215:D215"/>
    <mergeCell ref="B211:D211"/>
    <mergeCell ref="F211:G211"/>
    <mergeCell ref="B212:D212"/>
    <mergeCell ref="F212:G212"/>
    <mergeCell ref="B213:C213"/>
    <mergeCell ref="B214:D214"/>
    <mergeCell ref="B209:G209"/>
    <mergeCell ref="B3:E3"/>
    <mergeCell ref="B1:G1"/>
    <mergeCell ref="B2:E2"/>
    <mergeCell ref="F2:G2"/>
    <mergeCell ref="F3:G3"/>
    <mergeCell ref="B207:G207"/>
    <mergeCell ref="B167:D167"/>
    <mergeCell ref="B166:D166"/>
    <mergeCell ref="B163:D163"/>
    <mergeCell ref="B164:D164"/>
    <mergeCell ref="B165:D165"/>
    <mergeCell ref="B195:G195"/>
    <mergeCell ref="B66:G66"/>
    <mergeCell ref="B161:D161"/>
    <mergeCell ref="B162:D162"/>
    <mergeCell ref="F161:G161"/>
    <mergeCell ref="B6:E6"/>
    <mergeCell ref="F6:G6"/>
    <mergeCell ref="B7:E7"/>
    <mergeCell ref="F7:G7"/>
    <mergeCell ref="B9:G9"/>
    <mergeCell ref="B4:E4"/>
    <mergeCell ref="F4:G4"/>
    <mergeCell ref="B5:E5"/>
    <mergeCell ref="F5:G5"/>
    <mergeCell ref="B24:G24"/>
  </mergeCells>
  <printOptions horizontalCentered="1"/>
  <pageMargins left="0.7" right="0.7" top="0.3" bottom="0.5" header="0.3" footer="0.3"/>
  <pageSetup scale="92" fitToHeight="0" orientation="portrait" horizontalDpi="4294967295" verticalDpi="4294967295" r:id="rId1"/>
  <headerFooter>
    <oddFooter>&amp;L&amp;8DOAV A/E Fee Proposal Worksheet 20190403&amp;R&amp;P of &amp;N</oddFooter>
  </headerFooter>
  <rowBreaks count="2" manualBreakCount="2">
    <brk id="123" max="16383" man="1"/>
    <brk id="170" max="16383" man="1"/>
  </rowBreaks>
  <ignoredErrors>
    <ignoredError sqref="E14" calculatedColumn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zoomScaleNormal="100" workbookViewId="0">
      <selection activeCell="B55" sqref="B55"/>
    </sheetView>
  </sheetViews>
  <sheetFormatPr defaultRowHeight="14.4" x14ac:dyDescent="0.3"/>
  <cols>
    <col min="1" max="1" width="175.33203125" style="149" customWidth="1"/>
    <col min="2" max="2" width="8.88671875" style="148"/>
  </cols>
  <sheetData>
    <row r="1" spans="1:1" ht="18" x14ac:dyDescent="0.3">
      <c r="A1" s="153"/>
    </row>
    <row r="2" spans="1:1" ht="18" x14ac:dyDescent="0.35">
      <c r="A2" s="152"/>
    </row>
    <row r="3" spans="1:1" ht="18" x14ac:dyDescent="0.3">
      <c r="A3" s="151"/>
    </row>
    <row r="4" spans="1:1" ht="18" x14ac:dyDescent="0.3">
      <c r="A4" s="151"/>
    </row>
    <row r="5" spans="1:1" ht="18" x14ac:dyDescent="0.3">
      <c r="A5" s="151"/>
    </row>
    <row r="11" spans="1:1" x14ac:dyDescent="0.3">
      <c r="A11" s="150"/>
    </row>
  </sheetData>
  <pageMargins left="0.7" right="0.7" top="0.75" bottom="0.75" header="0.3" footer="0.3"/>
  <pageSetup scale="51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Worksheet</vt:lpstr>
      <vt:lpstr>Instructions</vt:lpstr>
      <vt:lpstr>Instructions!Print_Area</vt:lpstr>
      <vt:lpstr>Worksheet!Print_Area</vt:lpstr>
      <vt:lpstr>Worksheet!Print_Titles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VITA Program</cp:lastModifiedBy>
  <cp:lastPrinted>2019-06-05T15:10:41Z</cp:lastPrinted>
  <dcterms:created xsi:type="dcterms:W3CDTF">2019-03-27T14:26:19Z</dcterms:created>
  <dcterms:modified xsi:type="dcterms:W3CDTF">2022-05-03T11:39:35Z</dcterms:modified>
</cp:coreProperties>
</file>